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365" tabRatio="516" firstSheet="1" activeTab="2"/>
  </bookViews>
  <sheets>
    <sheet name="FORMULARIO#2" sheetId="1" r:id="rId1"/>
    <sheet name="DATOS" sheetId="2" r:id="rId2"/>
    <sheet name="FORMULA#2" sheetId="3" r:id="rId3"/>
  </sheets>
  <definedNames>
    <definedName name="datos">'DATOS'!$A$7:$C$26</definedName>
    <definedName name="PRESUPUESTO">'DATOS'!$A$4:$C$4</definedName>
  </definedNames>
  <calcPr fullCalcOnLoad="1"/>
</workbook>
</file>

<file path=xl/comments2.xml><?xml version="1.0" encoding="utf-8"?>
<comments xmlns="http://schemas.openxmlformats.org/spreadsheetml/2006/main">
  <authors>
    <author>NIKANDRO</author>
  </authors>
  <commentList>
    <comment ref="A3" authorId="0">
      <text>
        <r>
          <rPr>
            <b/>
            <sz val="9"/>
            <rFont val="Tahoma"/>
            <family val="2"/>
          </rPr>
          <t>CONVENIO 3203:</t>
        </r>
        <r>
          <rPr>
            <sz val="9"/>
            <rFont val="Tahoma"/>
            <family val="2"/>
          </rPr>
          <t xml:space="preserve">
Favor colocar en las celdas donde no hayan proponentes cero (0)</t>
        </r>
      </text>
    </comment>
  </commentList>
</comments>
</file>

<file path=xl/sharedStrings.xml><?xml version="1.0" encoding="utf-8"?>
<sst xmlns="http://schemas.openxmlformats.org/spreadsheetml/2006/main" count="66" uniqueCount="41">
  <si>
    <t>FORMULA #2 MEDIA GEOMÉTRICA</t>
  </si>
  <si>
    <t>PROPONENTES</t>
  </si>
  <si>
    <t>VALOR DE LA PROPUESTA TOTAL</t>
  </si>
  <si>
    <t>PRESUPUESTO OFICIAL</t>
  </si>
  <si>
    <t>RANGO ADMISIBLE</t>
  </si>
  <si>
    <t>SI</t>
  </si>
  <si>
    <t>NO</t>
  </si>
  <si>
    <t>NO MODIFICAR</t>
  </si>
  <si>
    <t>VALORES ADMISIBLES</t>
  </si>
  <si>
    <t>NÚMERO DE PROPONENTES</t>
  </si>
  <si>
    <t>FACTOR F DE TRABAJO</t>
  </si>
  <si>
    <t xml:space="preserve">FACTORES F </t>
  </si>
  <si>
    <t>F = 0,995*PG</t>
  </si>
  <si>
    <t>F = PG</t>
  </si>
  <si>
    <t>F = 1,005*PG</t>
  </si>
  <si>
    <t>PUNTAJE Pr</t>
  </si>
  <si>
    <t>PUNTAJE MÁXIMO</t>
  </si>
  <si>
    <t>EVALUACIÓN</t>
  </si>
  <si>
    <t>Factor Multiplicador y correcto diligenciamiento del formulario</t>
  </si>
  <si>
    <t>Valor en el rango admisible</t>
  </si>
  <si>
    <t>ADMISIBLE PARA LA EVALUACIÓN</t>
  </si>
  <si>
    <t>MEDIA GEOMÉTRICA PG</t>
  </si>
  <si>
    <t>VALOR BASICO DE LA PROPUESTA</t>
  </si>
  <si>
    <t>UNIVERSIDAD DEL CAUCA</t>
  </si>
  <si>
    <t>Nombre REPRESENTANTE LEGAL_________________________________</t>
  </si>
  <si>
    <t>FECHA:</t>
  </si>
  <si>
    <t>_______________</t>
  </si>
  <si>
    <t>No.</t>
  </si>
  <si>
    <t>COMENTARIO IMPORTANTE</t>
  </si>
  <si>
    <t>Puntaje máximo</t>
  </si>
  <si>
    <t>PROGRAMADORES_</t>
  </si>
  <si>
    <t>JUAN PABLO MELO ORTIZ</t>
  </si>
  <si>
    <t>NIKANDRO MUÑOZ</t>
  </si>
  <si>
    <t>PRESUPUESTO OFICIAL ANTES DE IVA</t>
  </si>
  <si>
    <t>YAMIL FABIAN HAMDANN GONZALEZ</t>
  </si>
  <si>
    <t>JUAN CARLOS VALENCIA CARVAJAL</t>
  </si>
  <si>
    <t>JUAN CARLOS MARTINEZ TEJADA</t>
  </si>
  <si>
    <t>GESTION RURAL Y URBANA LTDA</t>
  </si>
  <si>
    <t>CONSORCIO GOMEZ ACOSTA</t>
  </si>
  <si>
    <t>MANUEL ANTONIO MUÑOZ LEDEZMA</t>
  </si>
  <si>
    <t>HAROLD ALBERTO MUÑOZ MUÑOZ</t>
  </si>
</sst>
</file>

<file path=xl/styles.xml><?xml version="1.0" encoding="utf-8"?>
<styleSheet xmlns="http://schemas.openxmlformats.org/spreadsheetml/2006/main">
  <numFmts count="6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"/>
    <numFmt numFmtId="189" formatCode="_(* #,##0_);_(* \(#,##0\);_(* &quot;-&quot;??_);_(@_)"/>
    <numFmt numFmtId="190" formatCode="[$$-500A]#,##0.00"/>
    <numFmt numFmtId="191" formatCode="[$$-500A]\ #,##0.00"/>
    <numFmt numFmtId="192" formatCode="[$$-240A]\ #,##0.000"/>
    <numFmt numFmtId="193" formatCode="0.0000"/>
    <numFmt numFmtId="194" formatCode="_(* #,##0.000_);_(* \(#,##0.000\);_(* &quot;-&quot;??_);_(@_)"/>
    <numFmt numFmtId="195" formatCode="_(* #,##0.0_);_(* \(#,##0.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_(* #,##0.0000000_);_(* \(#,##0.0000000\);_(* &quot;-&quot;??_);_(@_)"/>
    <numFmt numFmtId="200" formatCode="_(* #,##0.00000000_);_(* \(#,##0.00000000\);_(* &quot;-&quot;??_);_(@_)"/>
    <numFmt numFmtId="201" formatCode="_(* #,##0.000000000_);_(* \(#,##0.000000000\);_(* &quot;-&quot;??_);_(@_)"/>
    <numFmt numFmtId="202" formatCode="_(* #,##0.0000000000_);_(* \(#,##0.0000000000\);_(* &quot;-&quot;??_);_(@_)"/>
    <numFmt numFmtId="203" formatCode="_(* #,##0.00000000000_);_(* \(#,##0.00000000000\);_(* &quot;-&quot;??_);_(@_)"/>
    <numFmt numFmtId="204" formatCode="_(* #,##0.000000000000_);_(* \(#,##0.000000000000\);_(* &quot;-&quot;??_);_(@_)"/>
    <numFmt numFmtId="205" formatCode="_(* #,##0.0000000000000_);_(* \(#,##0.0000000000000\);_(* &quot;-&quot;??_);_(@_)"/>
    <numFmt numFmtId="206" formatCode="_(* #,##0.00000000000000_);_(* \(#,##0.00000000000000\);_(* &quot;-&quot;??_);_(@_)"/>
    <numFmt numFmtId="207" formatCode="0.000000"/>
    <numFmt numFmtId="208" formatCode="0.00000"/>
    <numFmt numFmtId="209" formatCode="[$$-240A]\ #.##0.000"/>
    <numFmt numFmtId="210" formatCode="0.0"/>
    <numFmt numFmtId="211" formatCode="[$$-240A]\ #,##0.0000"/>
    <numFmt numFmtId="212" formatCode="[$$-240A]\ #,##0.00"/>
    <numFmt numFmtId="213" formatCode="[$$-2C0A]\ #,##0"/>
    <numFmt numFmtId="214" formatCode="_(&quot;$&quot;\ * #,##0_);_(&quot;$&quot;\ * \(#,##0\);_(&quot;$&quot;\ * &quot;-&quot;??_);_(@_)"/>
    <numFmt numFmtId="215" formatCode="_(&quot;$&quot;* #,##0_);_(&quot;$&quot;* \(#,##0\);_(&quot;$&quot;* &quot;-&quot;??_);_(@_)"/>
    <numFmt numFmtId="216" formatCode="_(&quot;$&quot;* #,##0.00_);_(&quot;$&quot;* \(#,##0.00\);_(&quot;$&quot;* &quot;-&quot;??_);_(@_)"/>
    <numFmt numFmtId="217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Algerian"/>
      <family val="5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Informal Roman"/>
      <family val="4"/>
    </font>
    <font>
      <sz val="8"/>
      <name val="Calibri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dotted"/>
    </border>
    <border>
      <left style="thin"/>
      <right style="thin"/>
      <top/>
      <bottom style="dotted"/>
    </border>
    <border>
      <left/>
      <right style="medium"/>
      <top/>
      <bottom style="dotted"/>
    </border>
    <border>
      <left style="medium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>
        <color indexed="63"/>
      </left>
      <right style="medium"/>
      <top style="dotted"/>
      <bottom style="dotted"/>
    </border>
    <border>
      <left/>
      <right/>
      <top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0" xfId="0" applyFill="1" applyAlignment="1">
      <alignment/>
    </xf>
    <xf numFmtId="188" fontId="0" fillId="0" borderId="0" xfId="0" applyNumberFormat="1" applyAlignment="1">
      <alignment horizontal="center" vertical="center"/>
    </xf>
    <xf numFmtId="188" fontId="0" fillId="0" borderId="0" xfId="0" applyNumberFormat="1" applyAlignment="1">
      <alignment horizontal="center"/>
    </xf>
    <xf numFmtId="0" fontId="0" fillId="36" borderId="0" xfId="0" applyFill="1" applyAlignment="1">
      <alignment horizontal="center" vertical="center"/>
    </xf>
    <xf numFmtId="188" fontId="0" fillId="37" borderId="0" xfId="0" applyNumberForma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0" fillId="33" borderId="10" xfId="0" applyFill="1" applyBorder="1" applyAlignment="1">
      <alignment horizontal="center" wrapText="1"/>
    </xf>
    <xf numFmtId="188" fontId="0" fillId="38" borderId="10" xfId="0" applyNumberForma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" fontId="0" fillId="35" borderId="0" xfId="0" applyNumberFormat="1" applyFill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40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 wrapText="1"/>
    </xf>
    <xf numFmtId="188" fontId="0" fillId="41" borderId="10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 quotePrefix="1">
      <alignment horizontal="center"/>
    </xf>
    <xf numFmtId="0" fontId="4" fillId="0" borderId="2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189" fontId="4" fillId="0" borderId="13" xfId="48" applyNumberFormat="1" applyFont="1" applyBorder="1" applyAlignment="1">
      <alignment horizontal="center"/>
    </xf>
    <xf numFmtId="43" fontId="4" fillId="0" borderId="13" xfId="48" applyNumberFormat="1" applyFont="1" applyBorder="1" applyAlignment="1">
      <alignment horizontal="center"/>
    </xf>
    <xf numFmtId="189" fontId="4" fillId="0" borderId="21" xfId="48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6" fillId="0" borderId="10" xfId="0" applyFont="1" applyBorder="1" applyAlignment="1">
      <alignment/>
    </xf>
    <xf numFmtId="189" fontId="5" fillId="0" borderId="10" xfId="48" applyNumberFormat="1" applyFont="1" applyBorder="1" applyAlignment="1">
      <alignment/>
    </xf>
    <xf numFmtId="43" fontId="5" fillId="0" borderId="10" xfId="48" applyNumberFormat="1" applyFont="1" applyBorder="1" applyAlignment="1">
      <alignment/>
    </xf>
    <xf numFmtId="189" fontId="5" fillId="0" borderId="23" xfId="48" applyNumberFormat="1" applyFont="1" applyBorder="1" applyAlignment="1">
      <alignment/>
    </xf>
    <xf numFmtId="0" fontId="5" fillId="0" borderId="24" xfId="0" applyFont="1" applyBorder="1" applyAlignment="1">
      <alignment/>
    </xf>
    <xf numFmtId="0" fontId="7" fillId="0" borderId="25" xfId="0" applyFont="1" applyBorder="1" applyAlignment="1">
      <alignment/>
    </xf>
    <xf numFmtId="4" fontId="7" fillId="0" borderId="25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43" fontId="7" fillId="0" borderId="26" xfId="48" applyFont="1" applyBorder="1" applyAlignment="1">
      <alignment/>
    </xf>
    <xf numFmtId="0" fontId="5" fillId="0" borderId="27" xfId="0" applyFont="1" applyBorder="1" applyAlignment="1">
      <alignment/>
    </xf>
    <xf numFmtId="0" fontId="7" fillId="0" borderId="28" xfId="0" applyFont="1" applyBorder="1" applyAlignment="1">
      <alignment/>
    </xf>
    <xf numFmtId="4" fontId="7" fillId="0" borderId="28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0" fontId="5" fillId="0" borderId="10" xfId="0" applyFont="1" applyBorder="1" applyAlignment="1">
      <alignment/>
    </xf>
    <xf numFmtId="189" fontId="7" fillId="0" borderId="10" xfId="48" applyNumberFormat="1" applyFont="1" applyBorder="1" applyAlignment="1">
      <alignment/>
    </xf>
    <xf numFmtId="43" fontId="7" fillId="0" borderId="10" xfId="48" applyNumberFormat="1" applyFont="1" applyBorder="1" applyAlignment="1">
      <alignment/>
    </xf>
    <xf numFmtId="189" fontId="7" fillId="0" borderId="23" xfId="48" applyNumberFormat="1" applyFont="1" applyBorder="1" applyAlignment="1">
      <alignment/>
    </xf>
    <xf numFmtId="4" fontId="7" fillId="0" borderId="29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/>
    </xf>
    <xf numFmtId="4" fontId="7" fillId="0" borderId="16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43" fontId="7" fillId="0" borderId="23" xfId="48" applyFont="1" applyBorder="1" applyAlignment="1">
      <alignment/>
    </xf>
    <xf numFmtId="0" fontId="5" fillId="0" borderId="18" xfId="0" applyFont="1" applyBorder="1" applyAlignment="1">
      <alignment/>
    </xf>
    <xf numFmtId="0" fontId="7" fillId="0" borderId="19" xfId="0" applyFont="1" applyBorder="1" applyAlignment="1">
      <alignment/>
    </xf>
    <xf numFmtId="2" fontId="7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7" fillId="0" borderId="33" xfId="0" applyFont="1" applyBorder="1" applyAlignment="1">
      <alignment/>
    </xf>
    <xf numFmtId="190" fontId="6" fillId="0" borderId="34" xfId="0" applyNumberFormat="1" applyFont="1" applyBorder="1" applyAlignment="1">
      <alignment/>
    </xf>
    <xf numFmtId="0" fontId="4" fillId="0" borderId="35" xfId="0" applyFont="1" applyBorder="1" applyAlignment="1">
      <alignment horizontal="center"/>
    </xf>
    <xf numFmtId="43" fontId="4" fillId="0" borderId="13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3" fontId="4" fillId="0" borderId="16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3" fontId="4" fillId="0" borderId="19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5" fillId="0" borderId="0" xfId="0" applyFont="1" applyBorder="1" applyAlignment="1">
      <alignment/>
    </xf>
    <xf numFmtId="189" fontId="5" fillId="0" borderId="0" xfId="48" applyNumberFormat="1" applyFont="1" applyBorder="1" applyAlignment="1">
      <alignment/>
    </xf>
    <xf numFmtId="43" fontId="5" fillId="0" borderId="0" xfId="48" applyNumberFormat="1" applyFont="1" applyBorder="1" applyAlignment="1">
      <alignment/>
    </xf>
    <xf numFmtId="189" fontId="5" fillId="0" borderId="38" xfId="48" applyNumberFormat="1" applyFont="1" applyBorder="1" applyAlignment="1">
      <alignment/>
    </xf>
    <xf numFmtId="0" fontId="6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" fontId="7" fillId="0" borderId="40" xfId="0" applyNumberFormat="1" applyFont="1" applyBorder="1" applyAlignment="1">
      <alignment/>
    </xf>
    <xf numFmtId="2" fontId="7" fillId="0" borderId="40" xfId="0" applyNumberFormat="1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 horizontal="center"/>
    </xf>
    <xf numFmtId="189" fontId="7" fillId="0" borderId="42" xfId="48" applyNumberFormat="1" applyFont="1" applyBorder="1" applyAlignment="1">
      <alignment/>
    </xf>
    <xf numFmtId="43" fontId="7" fillId="0" borderId="42" xfId="48" applyNumberFormat="1" applyFont="1" applyBorder="1" applyAlignment="1">
      <alignment/>
    </xf>
    <xf numFmtId="189" fontId="7" fillId="0" borderId="43" xfId="48" applyNumberFormat="1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4" xfId="0" applyFont="1" applyBorder="1" applyAlignment="1">
      <alignment/>
    </xf>
    <xf numFmtId="0" fontId="5" fillId="0" borderId="40" xfId="0" applyFont="1" applyBorder="1" applyAlignment="1">
      <alignment/>
    </xf>
    <xf numFmtId="189" fontId="7" fillId="0" borderId="40" xfId="48" applyNumberFormat="1" applyFont="1" applyBorder="1" applyAlignment="1">
      <alignment/>
    </xf>
    <xf numFmtId="43" fontId="7" fillId="0" borderId="40" xfId="48" applyNumberFormat="1" applyFont="1" applyBorder="1" applyAlignment="1">
      <alignment/>
    </xf>
    <xf numFmtId="0" fontId="5" fillId="0" borderId="45" xfId="0" applyFont="1" applyBorder="1" applyAlignment="1">
      <alignment/>
    </xf>
    <xf numFmtId="0" fontId="7" fillId="0" borderId="44" xfId="0" applyFont="1" applyBorder="1" applyAlignment="1">
      <alignment horizontal="center"/>
    </xf>
    <xf numFmtId="4" fontId="7" fillId="0" borderId="44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43" fontId="7" fillId="0" borderId="46" xfId="48" applyFont="1" applyBorder="1" applyAlignment="1">
      <alignment/>
    </xf>
    <xf numFmtId="0" fontId="7" fillId="0" borderId="44" xfId="0" applyFont="1" applyBorder="1" applyAlignment="1">
      <alignment horizontal="justify" vertical="justify"/>
    </xf>
    <xf numFmtId="0" fontId="7" fillId="0" borderId="44" xfId="0" applyFont="1" applyBorder="1" applyAlignment="1">
      <alignment wrapText="1"/>
    </xf>
    <xf numFmtId="0" fontId="5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5" fillId="0" borderId="49" xfId="0" applyFont="1" applyBorder="1" applyAlignment="1">
      <alignment/>
    </xf>
    <xf numFmtId="4" fontId="7" fillId="0" borderId="5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3" fillId="0" borderId="35" xfId="0" applyFont="1" applyBorder="1" applyAlignment="1">
      <alignment/>
    </xf>
    <xf numFmtId="0" fontId="5" fillId="0" borderId="51" xfId="0" applyFont="1" applyBorder="1" applyAlignment="1">
      <alignment/>
    </xf>
    <xf numFmtId="4" fontId="7" fillId="0" borderId="14" xfId="0" applyNumberFormat="1" applyFont="1" applyBorder="1" applyAlignment="1">
      <alignment/>
    </xf>
    <xf numFmtId="0" fontId="5" fillId="0" borderId="52" xfId="0" applyFont="1" applyBorder="1" applyAlignment="1">
      <alignment/>
    </xf>
    <xf numFmtId="0" fontId="3" fillId="0" borderId="39" xfId="0" applyFont="1" applyBorder="1" applyAlignment="1">
      <alignment/>
    </xf>
    <xf numFmtId="4" fontId="7" fillId="0" borderId="53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5" fillId="0" borderId="54" xfId="0" applyFont="1" applyBorder="1" applyAlignment="1">
      <alignment/>
    </xf>
    <xf numFmtId="190" fontId="6" fillId="0" borderId="2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4" fillId="0" borderId="0" xfId="0" applyFont="1" applyBorder="1" applyAlignment="1">
      <alignment horizontal="left"/>
    </xf>
    <xf numFmtId="191" fontId="5" fillId="0" borderId="38" xfId="0" applyNumberFormat="1" applyFont="1" applyBorder="1" applyAlignment="1">
      <alignment/>
    </xf>
    <xf numFmtId="0" fontId="4" fillId="0" borderId="15" xfId="0" applyFont="1" applyBorder="1" applyAlignment="1">
      <alignment horizontal="left"/>
    </xf>
    <xf numFmtId="0" fontId="5" fillId="0" borderId="38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54" xfId="0" applyFont="1" applyBorder="1" applyAlignment="1">
      <alignment horizontal="left"/>
    </xf>
    <xf numFmtId="0" fontId="5" fillId="0" borderId="30" xfId="0" applyFont="1" applyBorder="1" applyAlignment="1">
      <alignment/>
    </xf>
    <xf numFmtId="0" fontId="0" fillId="33" borderId="0" xfId="0" applyFill="1" applyBorder="1" applyAlignment="1">
      <alignment/>
    </xf>
    <xf numFmtId="0" fontId="0" fillId="40" borderId="11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40" borderId="55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192" fontId="0" fillId="0" borderId="0" xfId="0" applyNumberFormat="1" applyAlignment="1">
      <alignment horizontal="center" vertical="center" wrapText="1"/>
    </xf>
    <xf numFmtId="192" fontId="0" fillId="0" borderId="0" xfId="0" applyNumberFormat="1" applyAlignment="1">
      <alignment horizontal="center"/>
    </xf>
    <xf numFmtId="192" fontId="0" fillId="0" borderId="10" xfId="0" applyNumberFormat="1" applyBorder="1" applyAlignment="1">
      <alignment/>
    </xf>
    <xf numFmtId="192" fontId="0" fillId="0" borderId="0" xfId="0" applyNumberFormat="1" applyFill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192" fontId="15" fillId="36" borderId="10" xfId="0" applyNumberFormat="1" applyFont="1" applyFill="1" applyBorder="1" applyAlignment="1">
      <alignment horizontal="right"/>
    </xf>
    <xf numFmtId="0" fontId="15" fillId="36" borderId="40" xfId="0" applyFont="1" applyFill="1" applyBorder="1" applyAlignment="1">
      <alignment/>
    </xf>
    <xf numFmtId="188" fontId="0" fillId="42" borderId="0" xfId="0" applyNumberFormat="1" applyFill="1" applyAlignment="1">
      <alignment horizontal="center" vertical="center"/>
    </xf>
    <xf numFmtId="188" fontId="1" fillId="0" borderId="0" xfId="48" applyNumberFormat="1" applyFont="1" applyAlignment="1">
      <alignment horizontal="center" vertical="center"/>
    </xf>
    <xf numFmtId="188" fontId="0" fillId="42" borderId="0" xfId="0" applyNumberFormat="1" applyFill="1" applyAlignment="1">
      <alignment horizontal="center"/>
    </xf>
    <xf numFmtId="0" fontId="4" fillId="43" borderId="0" xfId="0" applyFont="1" applyFill="1" applyAlignment="1">
      <alignment/>
    </xf>
    <xf numFmtId="0" fontId="5" fillId="43" borderId="0" xfId="0" applyFont="1" applyFill="1" applyAlignment="1">
      <alignment/>
    </xf>
    <xf numFmtId="43" fontId="7" fillId="0" borderId="56" xfId="48" applyFont="1" applyBorder="1" applyAlignment="1">
      <alignment/>
    </xf>
    <xf numFmtId="0" fontId="0" fillId="36" borderId="40" xfId="0" applyFill="1" applyBorder="1" applyAlignment="1">
      <alignment/>
    </xf>
    <xf numFmtId="0" fontId="0" fillId="36" borderId="39" xfId="0" applyFill="1" applyBorder="1" applyAlignment="1">
      <alignment/>
    </xf>
    <xf numFmtId="0" fontId="16" fillId="40" borderId="10" xfId="0" applyFont="1" applyFill="1" applyBorder="1" applyAlignment="1">
      <alignment horizontal="center" vertical="center" wrapText="1"/>
    </xf>
    <xf numFmtId="212" fontId="0" fillId="36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43" borderId="0" xfId="0" applyFont="1" applyFill="1" applyAlignment="1">
      <alignment horizontal="center"/>
    </xf>
    <xf numFmtId="0" fontId="3" fillId="4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7" fillId="41" borderId="10" xfId="0" applyFont="1" applyFill="1" applyBorder="1" applyAlignment="1">
      <alignment horizontal="left" vertical="center"/>
    </xf>
    <xf numFmtId="0" fontId="11" fillId="40" borderId="12" xfId="0" applyFont="1" applyFill="1" applyBorder="1" applyAlignment="1">
      <alignment horizontal="center" vertical="center"/>
    </xf>
    <xf numFmtId="0" fontId="11" fillId="40" borderId="51" xfId="0" applyFont="1" applyFill="1" applyBorder="1" applyAlignment="1">
      <alignment horizontal="center" vertical="center"/>
    </xf>
    <xf numFmtId="0" fontId="11" fillId="40" borderId="21" xfId="0" applyFont="1" applyFill="1" applyBorder="1" applyAlignment="1">
      <alignment horizontal="center" vertical="center"/>
    </xf>
    <xf numFmtId="0" fontId="12" fillId="38" borderId="57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7" fillId="40" borderId="10" xfId="0" applyFont="1" applyFill="1" applyBorder="1" applyAlignment="1">
      <alignment horizontal="left"/>
    </xf>
    <xf numFmtId="0" fontId="0" fillId="39" borderId="0" xfId="0" applyFill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0" xfId="63"/>
    <cellStyle name="Normal 22" xfId="64"/>
    <cellStyle name="Normal 3" xfId="65"/>
    <cellStyle name="Normal 5" xfId="66"/>
    <cellStyle name="Normal 6" xfId="67"/>
    <cellStyle name="Normal 8" xfId="68"/>
    <cellStyle name="Normal 9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76200</xdr:rowOff>
    </xdr:from>
    <xdr:to>
      <xdr:col>5</xdr:col>
      <xdr:colOff>1790700</xdr:colOff>
      <xdr:row>16</xdr:row>
      <xdr:rowOff>171450</xdr:rowOff>
    </xdr:to>
    <xdr:pic>
      <xdr:nvPicPr>
        <xdr:cNvPr id="1" name="1 Imagen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23900"/>
          <a:ext cx="27813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:F58"/>
    </sheetView>
  </sheetViews>
  <sheetFormatPr defaultColWidth="11.421875" defaultRowHeight="15"/>
  <cols>
    <col min="1" max="1" width="9.00390625" style="0" customWidth="1"/>
    <col min="2" max="2" width="58.8515625" style="0" bestFit="1" customWidth="1"/>
    <col min="3" max="3" width="14.28125" style="0" bestFit="1" customWidth="1"/>
    <col min="6" max="6" width="16.140625" style="0" bestFit="1" customWidth="1"/>
  </cols>
  <sheetData>
    <row r="1" spans="1:6" ht="18">
      <c r="A1" s="157"/>
      <c r="B1" s="157"/>
      <c r="C1" s="157"/>
      <c r="D1" s="157"/>
      <c r="E1" s="157"/>
      <c r="F1" s="157"/>
    </row>
    <row r="2" spans="1:6" ht="15">
      <c r="A2" s="158"/>
      <c r="B2" s="158"/>
      <c r="C2" s="158"/>
      <c r="D2" s="158"/>
      <c r="E2" s="158"/>
      <c r="F2" s="158"/>
    </row>
    <row r="3" spans="1:6" ht="15">
      <c r="A3" s="159"/>
      <c r="B3" s="159"/>
      <c r="C3" s="159"/>
      <c r="D3" s="159"/>
      <c r="E3" s="159"/>
      <c r="F3" s="159"/>
    </row>
    <row r="4" spans="1:6" ht="15.75" thickBot="1">
      <c r="A4" s="150"/>
      <c r="B4" s="151"/>
      <c r="C4" s="151"/>
      <c r="D4" s="151"/>
      <c r="E4" s="151"/>
      <c r="F4" s="151"/>
    </row>
    <row r="5" spans="1:6" ht="15">
      <c r="A5" s="29"/>
      <c r="B5" s="30"/>
      <c r="C5" s="30"/>
      <c r="D5" s="30"/>
      <c r="E5" s="30"/>
      <c r="F5" s="31"/>
    </row>
    <row r="6" spans="1:6" ht="15">
      <c r="A6" s="32"/>
      <c r="B6" s="33"/>
      <c r="C6" s="33"/>
      <c r="D6" s="33"/>
      <c r="E6" s="33"/>
      <c r="F6" s="34"/>
    </row>
    <row r="7" spans="1:6" ht="15.75" thickBot="1">
      <c r="A7" s="35"/>
      <c r="B7" s="36"/>
      <c r="C7" s="37"/>
      <c r="D7" s="37"/>
      <c r="E7" s="37"/>
      <c r="F7" s="38"/>
    </row>
    <row r="8" spans="1:6" ht="15">
      <c r="A8" s="39"/>
      <c r="B8" s="40"/>
      <c r="C8" s="41"/>
      <c r="D8" s="41"/>
      <c r="E8" s="42"/>
      <c r="F8" s="43"/>
    </row>
    <row r="9" spans="1:6" ht="15">
      <c r="A9" s="44"/>
      <c r="B9" s="45"/>
      <c r="C9" s="46"/>
      <c r="D9" s="46"/>
      <c r="E9" s="47"/>
      <c r="F9" s="48"/>
    </row>
    <row r="10" spans="1:6" ht="15">
      <c r="A10" s="49"/>
      <c r="B10" s="50"/>
      <c r="C10" s="51"/>
      <c r="D10" s="51"/>
      <c r="E10" s="52"/>
      <c r="F10" s="152"/>
    </row>
    <row r="11" spans="1:6" ht="15">
      <c r="A11" s="54"/>
      <c r="B11" s="55"/>
      <c r="C11" s="56"/>
      <c r="D11" s="56"/>
      <c r="E11" s="57"/>
      <c r="F11" s="152"/>
    </row>
    <row r="12" spans="1:6" ht="15">
      <c r="A12" s="54"/>
      <c r="B12" s="55"/>
      <c r="C12" s="56"/>
      <c r="D12" s="56"/>
      <c r="E12" s="57"/>
      <c r="F12" s="152"/>
    </row>
    <row r="13" spans="1:6" ht="15">
      <c r="A13" s="54"/>
      <c r="B13" s="55"/>
      <c r="C13" s="56"/>
      <c r="D13" s="56"/>
      <c r="E13" s="57"/>
      <c r="F13" s="152"/>
    </row>
    <row r="14" spans="1:6" ht="15">
      <c r="A14" s="54"/>
      <c r="B14" s="55"/>
      <c r="C14" s="56"/>
      <c r="D14" s="56"/>
      <c r="E14" s="57"/>
      <c r="F14" s="152"/>
    </row>
    <row r="15" spans="1:6" ht="15">
      <c r="A15" s="54"/>
      <c r="B15" s="55"/>
      <c r="C15" s="56"/>
      <c r="D15" s="56"/>
      <c r="E15" s="57"/>
      <c r="F15" s="152"/>
    </row>
    <row r="16" spans="1:6" ht="15">
      <c r="A16" s="54"/>
      <c r="B16" s="55"/>
      <c r="C16" s="56"/>
      <c r="D16" s="56"/>
      <c r="E16" s="57"/>
      <c r="F16" s="152"/>
    </row>
    <row r="17" spans="1:6" ht="15">
      <c r="A17" s="44"/>
      <c r="B17" s="45"/>
      <c r="C17" s="58"/>
      <c r="D17" s="59"/>
      <c r="E17" s="60"/>
      <c r="F17" s="61"/>
    </row>
    <row r="18" spans="1:6" ht="15">
      <c r="A18" s="54"/>
      <c r="B18" s="55"/>
      <c r="C18" s="51"/>
      <c r="D18" s="56"/>
      <c r="E18" s="57"/>
      <c r="F18" s="152"/>
    </row>
    <row r="19" spans="1:6" ht="15">
      <c r="A19" s="49"/>
      <c r="B19" s="50"/>
      <c r="C19" s="62"/>
      <c r="D19" s="51"/>
      <c r="E19" s="52"/>
      <c r="F19" s="53"/>
    </row>
    <row r="20" spans="1:6" ht="15">
      <c r="A20" s="44"/>
      <c r="B20" s="45"/>
      <c r="C20" s="59"/>
      <c r="D20" s="59"/>
      <c r="E20" s="60"/>
      <c r="F20" s="61"/>
    </row>
    <row r="21" spans="1:6" ht="15">
      <c r="A21" s="63"/>
      <c r="B21" s="64"/>
      <c r="C21" s="65"/>
      <c r="D21" s="65"/>
      <c r="E21" s="66"/>
      <c r="F21" s="152"/>
    </row>
    <row r="22" spans="1:6" ht="15">
      <c r="A22" s="44"/>
      <c r="B22" s="45"/>
      <c r="C22" s="58"/>
      <c r="D22" s="59"/>
      <c r="E22" s="60"/>
      <c r="F22" s="61"/>
    </row>
    <row r="23" spans="1:6" ht="15">
      <c r="A23" s="49"/>
      <c r="B23" s="50"/>
      <c r="C23" s="62"/>
      <c r="D23" s="51"/>
      <c r="E23" s="52"/>
      <c r="F23" s="152"/>
    </row>
    <row r="24" spans="1:6" ht="15">
      <c r="A24" s="44"/>
      <c r="B24" s="45"/>
      <c r="C24" s="67"/>
      <c r="D24" s="68"/>
      <c r="E24" s="69"/>
      <c r="F24" s="70"/>
    </row>
    <row r="25" spans="1:6" ht="15.75" thickBot="1">
      <c r="A25" s="71"/>
      <c r="B25" s="72"/>
      <c r="C25" s="72"/>
      <c r="D25" s="72"/>
      <c r="E25" s="72"/>
      <c r="F25" s="73"/>
    </row>
    <row r="26" spans="1:6" ht="15.75" thickBot="1">
      <c r="A26" s="74"/>
      <c r="B26" s="75"/>
      <c r="C26" s="76"/>
      <c r="D26" s="76"/>
      <c r="E26" s="76"/>
      <c r="F26" s="77"/>
    </row>
    <row r="27" spans="1:6" ht="15">
      <c r="A27" s="29"/>
      <c r="B27" s="78"/>
      <c r="C27" s="30"/>
      <c r="D27" s="30"/>
      <c r="E27" s="79"/>
      <c r="F27" s="31"/>
    </row>
    <row r="28" spans="1:6" ht="15">
      <c r="A28" s="32"/>
      <c r="B28" s="80"/>
      <c r="C28" s="33"/>
      <c r="D28" s="33"/>
      <c r="E28" s="81"/>
      <c r="F28" s="34"/>
    </row>
    <row r="29" spans="1:6" ht="15.75" thickBot="1">
      <c r="A29" s="35"/>
      <c r="B29" s="82"/>
      <c r="C29" s="36"/>
      <c r="D29" s="37"/>
      <c r="E29" s="83"/>
      <c r="F29" s="38"/>
    </row>
    <row r="30" spans="1:6" ht="15">
      <c r="A30" s="63"/>
      <c r="B30" s="84"/>
      <c r="C30" s="85"/>
      <c r="D30" s="86"/>
      <c r="E30" s="87"/>
      <c r="F30" s="88"/>
    </row>
    <row r="31" spans="1:6" ht="15">
      <c r="A31" s="44"/>
      <c r="B31" s="89"/>
      <c r="C31" s="90"/>
      <c r="D31" s="91"/>
      <c r="E31" s="92"/>
      <c r="F31" s="70"/>
    </row>
    <row r="32" spans="1:6" ht="15">
      <c r="A32" s="63"/>
      <c r="B32" s="93"/>
      <c r="C32" s="94"/>
      <c r="D32" s="95"/>
      <c r="E32" s="96"/>
      <c r="F32" s="97"/>
    </row>
    <row r="33" spans="1:6" ht="15">
      <c r="A33" s="63"/>
      <c r="B33" s="98"/>
      <c r="C33" s="94"/>
      <c r="D33" s="95"/>
      <c r="E33" s="96"/>
      <c r="F33" s="97"/>
    </row>
    <row r="34" spans="1:6" ht="15">
      <c r="A34" s="63"/>
      <c r="B34" s="99"/>
      <c r="C34" s="94"/>
      <c r="D34" s="95"/>
      <c r="E34" s="96"/>
      <c r="F34" s="97"/>
    </row>
    <row r="35" spans="1:6" ht="15">
      <c r="A35" s="63"/>
      <c r="B35" s="99"/>
      <c r="C35" s="94"/>
      <c r="D35" s="95"/>
      <c r="E35" s="96"/>
      <c r="F35" s="97"/>
    </row>
    <row r="36" spans="1:6" ht="15">
      <c r="A36" s="63"/>
      <c r="B36" s="99"/>
      <c r="C36" s="94"/>
      <c r="D36" s="95"/>
      <c r="E36" s="96"/>
      <c r="F36" s="97"/>
    </row>
    <row r="37" spans="1:6" ht="15">
      <c r="A37" s="44"/>
      <c r="B37" s="89"/>
      <c r="C37" s="100"/>
      <c r="D37" s="101"/>
      <c r="E37" s="102"/>
      <c r="F37" s="61"/>
    </row>
    <row r="38" spans="1:6" ht="15">
      <c r="A38" s="103"/>
      <c r="B38" s="99"/>
      <c r="C38" s="104"/>
      <c r="D38" s="105"/>
      <c r="E38" s="106"/>
      <c r="F38" s="107"/>
    </row>
    <row r="39" spans="1:6" ht="15">
      <c r="A39" s="103"/>
      <c r="B39" s="99"/>
      <c r="C39" s="104"/>
      <c r="D39" s="105"/>
      <c r="E39" s="106"/>
      <c r="F39" s="107"/>
    </row>
    <row r="40" spans="1:6" ht="15">
      <c r="A40" s="103"/>
      <c r="B40" s="99"/>
      <c r="C40" s="104"/>
      <c r="D40" s="105"/>
      <c r="E40" s="106"/>
      <c r="F40" s="107"/>
    </row>
    <row r="41" spans="1:6" ht="15">
      <c r="A41" s="44"/>
      <c r="B41" s="89"/>
      <c r="C41" s="100"/>
      <c r="D41" s="101"/>
      <c r="E41" s="102"/>
      <c r="F41" s="61"/>
    </row>
    <row r="42" spans="1:6" ht="15">
      <c r="A42" s="103"/>
      <c r="B42" s="108"/>
      <c r="C42" s="104"/>
      <c r="D42" s="105"/>
      <c r="E42" s="106"/>
      <c r="F42" s="107"/>
    </row>
    <row r="43" spans="1:6" ht="15">
      <c r="A43" s="103"/>
      <c r="B43" s="108"/>
      <c r="C43" s="104"/>
      <c r="D43" s="105"/>
      <c r="E43" s="106"/>
      <c r="F43" s="107"/>
    </row>
    <row r="44" spans="1:6" ht="15">
      <c r="A44" s="103"/>
      <c r="B44" s="108"/>
      <c r="C44" s="104"/>
      <c r="D44" s="105"/>
      <c r="E44" s="106"/>
      <c r="F44" s="107"/>
    </row>
    <row r="45" spans="1:6" ht="15">
      <c r="A45" s="103"/>
      <c r="B45" s="109"/>
      <c r="C45" s="104"/>
      <c r="D45" s="105"/>
      <c r="E45" s="106"/>
      <c r="F45" s="107"/>
    </row>
    <row r="46" spans="1:6" ht="15">
      <c r="A46" s="103"/>
      <c r="B46" s="109"/>
      <c r="C46" s="104"/>
      <c r="D46" s="105"/>
      <c r="E46" s="106"/>
      <c r="F46" s="107"/>
    </row>
    <row r="47" spans="1:6" ht="15">
      <c r="A47" s="103"/>
      <c r="B47" s="99"/>
      <c r="C47" s="104"/>
      <c r="D47" s="105"/>
      <c r="E47" s="106"/>
      <c r="F47" s="107"/>
    </row>
    <row r="48" spans="1:6" ht="15.75" thickBot="1">
      <c r="A48" s="110"/>
      <c r="B48" s="111"/>
      <c r="C48" s="112"/>
      <c r="D48" s="112"/>
      <c r="E48" s="112"/>
      <c r="F48" s="113"/>
    </row>
    <row r="49" spans="1:6" ht="15">
      <c r="A49" s="114"/>
      <c r="B49" s="115"/>
      <c r="C49" s="116"/>
      <c r="D49" s="116"/>
      <c r="E49" s="116"/>
      <c r="F49" s="117"/>
    </row>
    <row r="50" spans="1:6" ht="15">
      <c r="A50" s="118"/>
      <c r="B50" s="119"/>
      <c r="C50" s="100"/>
      <c r="D50" s="100"/>
      <c r="E50" s="100"/>
      <c r="F50" s="120"/>
    </row>
    <row r="51" spans="1:6" ht="15.75" thickBot="1">
      <c r="A51" s="71"/>
      <c r="B51" s="121"/>
      <c r="C51" s="122"/>
      <c r="D51" s="122"/>
      <c r="E51" s="122"/>
      <c r="F51" s="123"/>
    </row>
    <row r="52" spans="1:6" ht="15">
      <c r="A52" s="124"/>
      <c r="B52" s="125"/>
      <c r="C52" s="85"/>
      <c r="D52" s="85"/>
      <c r="E52" s="85"/>
      <c r="F52" s="126"/>
    </row>
    <row r="53" spans="1:6" ht="15">
      <c r="A53" s="127"/>
      <c r="B53" s="125"/>
      <c r="C53" s="85"/>
      <c r="D53" s="85"/>
      <c r="E53" s="85"/>
      <c r="F53" s="128"/>
    </row>
    <row r="54" spans="1:6" ht="15">
      <c r="A54" s="127"/>
      <c r="B54" s="125"/>
      <c r="C54" s="85"/>
      <c r="D54" s="85"/>
      <c r="E54" s="85"/>
      <c r="F54" s="128"/>
    </row>
    <row r="55" spans="1:6" ht="15">
      <c r="A55" s="129"/>
      <c r="B55" s="125"/>
      <c r="C55" s="85"/>
      <c r="D55" s="85"/>
      <c r="E55" s="85"/>
      <c r="F55" s="128"/>
    </row>
    <row r="56" spans="1:6" ht="15">
      <c r="A56" s="129"/>
      <c r="B56" s="125"/>
      <c r="C56" s="85"/>
      <c r="D56" s="85"/>
      <c r="E56" s="85"/>
      <c r="F56" s="128"/>
    </row>
    <row r="57" spans="1:6" ht="15">
      <c r="A57" s="129"/>
      <c r="B57" s="125"/>
      <c r="C57" s="85"/>
      <c r="D57" s="85"/>
      <c r="E57" s="85"/>
      <c r="F57" s="128"/>
    </row>
    <row r="58" spans="1:6" ht="15">
      <c r="A58" s="129"/>
      <c r="B58" s="125"/>
      <c r="C58" s="85"/>
      <c r="D58" s="160"/>
      <c r="E58" s="160"/>
      <c r="F58" s="161"/>
    </row>
    <row r="59" spans="1:6" ht="15">
      <c r="A59" s="129" t="s">
        <v>24</v>
      </c>
      <c r="B59" s="125"/>
      <c r="C59" s="85"/>
      <c r="D59" s="85"/>
      <c r="E59" s="85"/>
      <c r="F59" s="128"/>
    </row>
    <row r="60" spans="1:6" ht="15">
      <c r="A60" s="129"/>
      <c r="B60" s="125"/>
      <c r="C60" s="85"/>
      <c r="D60" s="85"/>
      <c r="E60" s="130" t="s">
        <v>25</v>
      </c>
      <c r="F60" s="128" t="s">
        <v>26</v>
      </c>
    </row>
    <row r="61" spans="1:6" ht="15.75" thickBot="1">
      <c r="A61" s="131"/>
      <c r="B61" s="132"/>
      <c r="C61" s="122"/>
      <c r="D61" s="122"/>
      <c r="E61" s="122"/>
      <c r="F61" s="133"/>
    </row>
    <row r="62" spans="1:6" ht="15">
      <c r="A62" s="129"/>
      <c r="B62" s="125"/>
      <c r="C62" s="85"/>
      <c r="D62" s="85"/>
      <c r="E62" s="130"/>
      <c r="F62" s="128"/>
    </row>
    <row r="63" spans="1:6" ht="15.75" thickBot="1">
      <c r="A63" s="131"/>
      <c r="B63" s="132"/>
      <c r="C63" s="122"/>
      <c r="D63" s="122"/>
      <c r="E63" s="122"/>
      <c r="F63" s="133"/>
    </row>
  </sheetData>
  <sheetProtection/>
  <mergeCells count="4">
    <mergeCell ref="A1:F1"/>
    <mergeCell ref="A2:F2"/>
    <mergeCell ref="A3:F3"/>
    <mergeCell ref="D58:F5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4">
      <selection activeCell="B15" sqref="B15"/>
    </sheetView>
  </sheetViews>
  <sheetFormatPr defaultColWidth="11.421875" defaultRowHeight="15"/>
  <cols>
    <col min="1" max="1" width="7.7109375" style="0" customWidth="1"/>
    <col min="2" max="2" width="37.140625" style="0" customWidth="1"/>
    <col min="3" max="3" width="19.421875" style="0" customWidth="1"/>
    <col min="4" max="4" width="6.8515625" style="0" customWidth="1"/>
    <col min="5" max="5" width="16.140625" style="0" customWidth="1"/>
    <col min="6" max="6" width="28.00390625" style="0" customWidth="1"/>
  </cols>
  <sheetData>
    <row r="1" spans="1:6" ht="36" customHeight="1">
      <c r="A1" s="163" t="s">
        <v>23</v>
      </c>
      <c r="B1" s="164"/>
      <c r="C1" s="164"/>
      <c r="D1" s="164"/>
      <c r="E1" s="164"/>
      <c r="F1" s="165"/>
    </row>
    <row r="3" spans="1:6" ht="24" customHeight="1">
      <c r="A3" s="166" t="s">
        <v>28</v>
      </c>
      <c r="B3" s="166"/>
      <c r="E3" s="167"/>
      <c r="F3" s="167"/>
    </row>
    <row r="4" spans="1:6" ht="25.5" customHeight="1">
      <c r="A4" s="23">
        <v>1</v>
      </c>
      <c r="B4" s="23" t="s">
        <v>33</v>
      </c>
      <c r="C4" s="156">
        <v>1018849206</v>
      </c>
      <c r="E4" s="167"/>
      <c r="F4" s="167"/>
    </row>
    <row r="5" spans="5:6" ht="15">
      <c r="E5" s="167"/>
      <c r="F5" s="167"/>
    </row>
    <row r="6" spans="1:6" ht="45">
      <c r="A6" s="23" t="s">
        <v>27</v>
      </c>
      <c r="B6" s="23" t="s">
        <v>1</v>
      </c>
      <c r="C6" s="138" t="s">
        <v>22</v>
      </c>
      <c r="E6" s="167"/>
      <c r="F6" s="167"/>
    </row>
    <row r="7" spans="1:6" ht="15">
      <c r="A7" s="136">
        <v>1</v>
      </c>
      <c r="B7" s="146" t="s">
        <v>34</v>
      </c>
      <c r="C7" s="145">
        <v>1014873411</v>
      </c>
      <c r="E7" s="167"/>
      <c r="F7" s="167"/>
    </row>
    <row r="8" spans="1:6" ht="15">
      <c r="A8" s="136">
        <v>2</v>
      </c>
      <c r="B8" s="146" t="s">
        <v>35</v>
      </c>
      <c r="C8" s="145">
        <v>1012022917</v>
      </c>
      <c r="E8" s="167"/>
      <c r="F8" s="167"/>
    </row>
    <row r="9" spans="1:6" ht="15">
      <c r="A9" s="136">
        <v>3</v>
      </c>
      <c r="B9" s="146" t="s">
        <v>40</v>
      </c>
      <c r="C9" s="145">
        <v>1014165174</v>
      </c>
      <c r="E9" s="167"/>
      <c r="F9" s="167"/>
    </row>
    <row r="10" spans="1:6" ht="15">
      <c r="A10" s="136">
        <v>4</v>
      </c>
      <c r="B10" s="146" t="s">
        <v>36</v>
      </c>
      <c r="C10" s="145">
        <v>1010799966</v>
      </c>
      <c r="E10" s="167"/>
      <c r="F10" s="167"/>
    </row>
    <row r="11" spans="1:6" ht="15">
      <c r="A11" s="136">
        <v>5</v>
      </c>
      <c r="B11" s="146" t="s">
        <v>37</v>
      </c>
      <c r="C11" s="145">
        <v>1010187325</v>
      </c>
      <c r="E11" s="167"/>
      <c r="F11" s="167"/>
    </row>
    <row r="12" spans="1:6" ht="15">
      <c r="A12" s="136">
        <v>6</v>
      </c>
      <c r="B12" s="146" t="s">
        <v>38</v>
      </c>
      <c r="C12" s="145">
        <v>1003750000</v>
      </c>
      <c r="E12" s="167"/>
      <c r="F12" s="167"/>
    </row>
    <row r="13" spans="1:6" ht="15">
      <c r="A13" s="136">
        <v>7</v>
      </c>
      <c r="B13" s="146" t="s">
        <v>39</v>
      </c>
      <c r="C13" s="145">
        <v>1008164938</v>
      </c>
      <c r="E13" s="167"/>
      <c r="F13" s="167"/>
    </row>
    <row r="14" spans="1:6" ht="15">
      <c r="A14" s="136">
        <v>8</v>
      </c>
      <c r="B14" s="146">
        <v>0</v>
      </c>
      <c r="C14" s="145">
        <v>0</v>
      </c>
      <c r="E14" s="167"/>
      <c r="F14" s="167"/>
    </row>
    <row r="15" spans="1:6" ht="15">
      <c r="A15" s="136">
        <v>9</v>
      </c>
      <c r="B15" s="146">
        <v>0</v>
      </c>
      <c r="C15" s="145">
        <v>0</v>
      </c>
      <c r="E15" s="167"/>
      <c r="F15" s="167"/>
    </row>
    <row r="16" spans="1:6" ht="15">
      <c r="A16" s="136">
        <v>10</v>
      </c>
      <c r="B16" s="146">
        <v>0</v>
      </c>
      <c r="C16" s="145">
        <v>0</v>
      </c>
      <c r="E16" s="167"/>
      <c r="F16" s="167"/>
    </row>
    <row r="17" spans="1:6" ht="15">
      <c r="A17" s="136">
        <v>11</v>
      </c>
      <c r="B17" s="146">
        <v>0</v>
      </c>
      <c r="C17" s="145">
        <v>0</v>
      </c>
      <c r="E17" s="167"/>
      <c r="F17" s="167"/>
    </row>
    <row r="18" spans="1:3" ht="15">
      <c r="A18" s="136">
        <v>12</v>
      </c>
      <c r="B18" s="146">
        <v>0</v>
      </c>
      <c r="C18" s="145">
        <v>0</v>
      </c>
    </row>
    <row r="19" spans="1:6" ht="16.5">
      <c r="A19" s="136">
        <v>13</v>
      </c>
      <c r="B19" s="146">
        <v>0</v>
      </c>
      <c r="C19" s="145">
        <v>0</v>
      </c>
      <c r="E19" s="168" t="s">
        <v>30</v>
      </c>
      <c r="F19" s="168"/>
    </row>
    <row r="20" spans="1:6" ht="15">
      <c r="A20" s="136">
        <v>14</v>
      </c>
      <c r="B20" s="146">
        <v>0</v>
      </c>
      <c r="C20" s="145">
        <v>0</v>
      </c>
      <c r="E20" s="162" t="s">
        <v>31</v>
      </c>
      <c r="F20" s="162"/>
    </row>
    <row r="21" spans="1:6" ht="15">
      <c r="A21" s="136">
        <v>15</v>
      </c>
      <c r="B21" s="146">
        <v>0</v>
      </c>
      <c r="C21" s="145">
        <v>0</v>
      </c>
      <c r="E21" s="162"/>
      <c r="F21" s="162"/>
    </row>
    <row r="22" spans="1:6" ht="15">
      <c r="A22" s="136">
        <v>16</v>
      </c>
      <c r="B22" s="153">
        <v>0</v>
      </c>
      <c r="C22" s="145">
        <v>0</v>
      </c>
      <c r="E22" s="162" t="s">
        <v>32</v>
      </c>
      <c r="F22" s="162"/>
    </row>
    <row r="23" spans="1:6" ht="15">
      <c r="A23" s="136">
        <v>17</v>
      </c>
      <c r="B23" s="153">
        <v>0</v>
      </c>
      <c r="C23" s="145">
        <v>0</v>
      </c>
      <c r="E23" s="162"/>
      <c r="F23" s="162"/>
    </row>
    <row r="24" spans="1:6" ht="15">
      <c r="A24" s="136">
        <v>18</v>
      </c>
      <c r="B24" s="154">
        <v>0</v>
      </c>
      <c r="C24" s="145">
        <v>0</v>
      </c>
      <c r="E24" s="28"/>
      <c r="F24" s="28"/>
    </row>
    <row r="25" spans="1:6" ht="15">
      <c r="A25" s="136">
        <v>19</v>
      </c>
      <c r="B25" s="154">
        <v>0</v>
      </c>
      <c r="C25" s="145">
        <v>0</v>
      </c>
      <c r="E25" s="28"/>
      <c r="F25" s="28"/>
    </row>
    <row r="26" spans="1:3" ht="15">
      <c r="A26" s="136">
        <v>20</v>
      </c>
      <c r="B26" s="154">
        <v>0</v>
      </c>
      <c r="C26" s="145">
        <v>0</v>
      </c>
    </row>
  </sheetData>
  <sheetProtection/>
  <mergeCells count="6">
    <mergeCell ref="E20:F21"/>
    <mergeCell ref="E22:F23"/>
    <mergeCell ref="A1:F1"/>
    <mergeCell ref="A3:B3"/>
    <mergeCell ref="E3:F17"/>
    <mergeCell ref="E19:F19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0"/>
  <sheetViews>
    <sheetView tabSelected="1" zoomScalePageLayoutView="0" workbookViewId="0" topLeftCell="A1">
      <selection activeCell="B12" sqref="B12"/>
    </sheetView>
  </sheetViews>
  <sheetFormatPr defaultColWidth="11.421875" defaultRowHeight="15" outlineLevelCol="1"/>
  <cols>
    <col min="1" max="1" width="6.7109375" style="0" customWidth="1"/>
    <col min="2" max="2" width="28.421875" style="0" customWidth="1"/>
    <col min="3" max="3" width="18.57421875" style="0" customWidth="1"/>
    <col min="4" max="4" width="19.421875" style="0" customWidth="1"/>
    <col min="5" max="5" width="8.28125" style="0" customWidth="1"/>
    <col min="6" max="6" width="10.140625" style="0" customWidth="1"/>
    <col min="7" max="7" width="18.7109375" style="0" hidden="1" customWidth="1" outlineLevel="1"/>
    <col min="8" max="8" width="17.57421875" style="0" hidden="1" customWidth="1" outlineLevel="1"/>
    <col min="9" max="9" width="15.00390625" style="0" hidden="1" customWidth="1" outlineLevel="1"/>
    <col min="10" max="10" width="14.28125" style="0" customWidth="1" collapsed="1"/>
    <col min="11" max="11" width="12.57421875" style="0" customWidth="1"/>
    <col min="12" max="13" width="11.421875" style="0" hidden="1" customWidth="1" outlineLevel="1"/>
    <col min="14" max="14" width="0.13671875" style="0" hidden="1" customWidth="1" outlineLevel="1"/>
    <col min="15" max="15" width="1.57421875" style="0" customWidth="1" outlineLevel="1"/>
    <col min="16" max="19" width="2.7109375" style="0" customWidth="1"/>
  </cols>
  <sheetData>
    <row r="1" spans="1:11" ht="24" customHeight="1">
      <c r="A1" s="134"/>
      <c r="B1" s="171" t="s">
        <v>0</v>
      </c>
      <c r="C1" s="172"/>
      <c r="D1" s="172"/>
      <c r="E1" s="172"/>
      <c r="F1" s="172"/>
      <c r="G1" s="172"/>
      <c r="H1" s="172"/>
      <c r="I1" s="172"/>
      <c r="J1" s="172"/>
      <c r="K1" s="172"/>
    </row>
    <row r="2" spans="1:10" ht="24" customHeight="1">
      <c r="A2" s="139">
        <v>1</v>
      </c>
      <c r="B2" s="19" t="s">
        <v>3</v>
      </c>
      <c r="C2" s="143">
        <f>VLOOKUP(A2,PRESUPUESTO,3)</f>
        <v>1018849206</v>
      </c>
      <c r="D2" s="140"/>
      <c r="E2" s="2"/>
      <c r="F2" s="2"/>
      <c r="G2" s="2"/>
      <c r="H2" s="2"/>
      <c r="I2" s="2"/>
      <c r="J2" s="2"/>
    </row>
    <row r="3" spans="1:4" ht="18" customHeight="1">
      <c r="A3" s="139"/>
      <c r="B3" s="20" t="s">
        <v>4</v>
      </c>
      <c r="C3" s="141">
        <f>C2*0.95</f>
        <v>967906745.6999999</v>
      </c>
      <c r="D3" s="141">
        <f>C2</f>
        <v>1018849206</v>
      </c>
    </row>
    <row r="4" spans="2:3" ht="18" customHeight="1">
      <c r="B4" s="3"/>
      <c r="C4" s="1"/>
    </row>
    <row r="5" spans="2:6" ht="18" customHeight="1">
      <c r="B5" s="169" t="s">
        <v>11</v>
      </c>
      <c r="C5" s="18" t="s">
        <v>12</v>
      </c>
      <c r="D5" s="8">
        <f>0.995*H9</f>
        <v>1005507354.7895386</v>
      </c>
      <c r="E5" s="1" t="s">
        <v>6</v>
      </c>
      <c r="F5" s="8"/>
    </row>
    <row r="6" spans="2:6" ht="18" customHeight="1">
      <c r="B6" s="169"/>
      <c r="C6" s="18" t="s">
        <v>13</v>
      </c>
      <c r="D6" s="8">
        <f>H9</f>
        <v>1010560155.5673755</v>
      </c>
      <c r="E6" s="1" t="s">
        <v>5</v>
      </c>
      <c r="F6" s="8"/>
    </row>
    <row r="7" spans="2:6" ht="18" customHeight="1">
      <c r="B7" s="169"/>
      <c r="C7" s="22" t="s">
        <v>14</v>
      </c>
      <c r="D7" s="8">
        <f>1.005*H9</f>
        <v>1015612956.3452123</v>
      </c>
      <c r="E7" s="1" t="s">
        <v>6</v>
      </c>
      <c r="F7" s="8"/>
    </row>
    <row r="8" spans="1:11" ht="42.75" customHeight="1">
      <c r="A8" s="135" t="s">
        <v>27</v>
      </c>
      <c r="B8" s="137" t="s">
        <v>1</v>
      </c>
      <c r="C8" s="138" t="s">
        <v>2</v>
      </c>
      <c r="D8" s="25" t="s">
        <v>18</v>
      </c>
      <c r="E8" s="25" t="s">
        <v>19</v>
      </c>
      <c r="F8" s="26" t="s">
        <v>20</v>
      </c>
      <c r="G8" s="24" t="s">
        <v>8</v>
      </c>
      <c r="H8" s="24" t="s">
        <v>21</v>
      </c>
      <c r="I8" s="24" t="s">
        <v>10</v>
      </c>
      <c r="J8" s="24" t="s">
        <v>15</v>
      </c>
      <c r="K8" s="155" t="s">
        <v>17</v>
      </c>
    </row>
    <row r="9" spans="1:19" ht="15">
      <c r="A9" s="136">
        <v>1</v>
      </c>
      <c r="B9" s="136" t="str">
        <f aca="true" t="shared" si="0" ref="B9:B28">VLOOKUP(A9,datos,2)</f>
        <v>YAMIL FABIAN HAMDANN GONZALEZ</v>
      </c>
      <c r="C9" s="142">
        <f aca="true" t="shared" si="1" ref="C9:C28">VLOOKUP(A9,datos,3)</f>
        <v>1014873411</v>
      </c>
      <c r="D9" s="14" t="s">
        <v>5</v>
      </c>
      <c r="E9" s="1" t="str">
        <f>IF(C9&lt;$C$3,"NO",IF(C9&gt;$D$3,"NO","SI"))</f>
        <v>SI</v>
      </c>
      <c r="F9" s="1" t="str">
        <f>IF(AND(D9="SI",E9="SI"),"SI","NO")</f>
        <v>SI</v>
      </c>
      <c r="G9" s="8">
        <f>IF(F9="SI",C9,1)</f>
        <v>1014873411</v>
      </c>
      <c r="H9" s="27">
        <f>(PRODUCT(G9:G28,))^(1/G30)</f>
        <v>1010560155.5673755</v>
      </c>
      <c r="I9" s="27">
        <f>SUM(D36:D38)</f>
        <v>1010560155.5673755</v>
      </c>
      <c r="J9" s="8">
        <f>((1-(ABS((G9-$I$9)/$I$9))^0.5))*1000</f>
        <v>934.6686693943667</v>
      </c>
      <c r="K9" s="1">
        <f>IF(J9=$J$31,"GANADOR","")</f>
      </c>
      <c r="L9" s="8">
        <f>IF(J9&lt;&gt;$J$31,J9,"N")</f>
        <v>934.6686693943667</v>
      </c>
      <c r="M9" s="7">
        <f>IF(L9&lt;&gt;$L$30,L9,"N")</f>
        <v>934.6686693943667</v>
      </c>
      <c r="N9" s="148">
        <f>IF(M9&lt;&gt;$M$30,M9,"N")</f>
        <v>934.6686693943667</v>
      </c>
      <c r="O9" s="8">
        <f>IF(N9&lt;&gt;$N$30,N9,"N")</f>
        <v>934.6686693943667</v>
      </c>
      <c r="P9" s="1">
        <f>IF(L9=$L$30,"2º","")</f>
      </c>
      <c r="Q9" s="1">
        <f>IF(M9=$M$30,"3º","")</f>
      </c>
      <c r="R9" s="1">
        <f>IF(N9=$N$30,"4º","")</f>
      </c>
      <c r="S9" s="1">
        <f>IF(O9=$O$30,"5º","")</f>
      </c>
    </row>
    <row r="10" spans="1:19" ht="15">
      <c r="A10" s="136">
        <v>2</v>
      </c>
      <c r="B10" s="136" t="str">
        <f t="shared" si="0"/>
        <v>JUAN CARLOS VALENCIA CARVAJAL</v>
      </c>
      <c r="C10" s="142">
        <f t="shared" si="1"/>
        <v>1012022917</v>
      </c>
      <c r="D10" s="14" t="s">
        <v>5</v>
      </c>
      <c r="E10" s="1" t="str">
        <f aca="true" t="shared" si="2" ref="E10:E28">IF(C10&lt;$C$3,"NO",IF(C10&gt;$D$3,"NO","SI"))</f>
        <v>SI</v>
      </c>
      <c r="F10" s="1" t="str">
        <f aca="true" t="shared" si="3" ref="F10:F28">IF(AND(D10="SI",E10="SI"),"SI","NO")</f>
        <v>SI</v>
      </c>
      <c r="G10" s="8">
        <f aca="true" t="shared" si="4" ref="G10:G28">IF(F10="SI",C10,1)</f>
        <v>1012022917</v>
      </c>
      <c r="H10" s="7"/>
      <c r="I10" s="3"/>
      <c r="J10" s="8">
        <f aca="true" t="shared" si="5" ref="J10:J28">((1-(ABS((G10-$I$9)/$I$9))^0.5))*1000</f>
        <v>961.954292458437</v>
      </c>
      <c r="K10" s="1">
        <f aca="true" t="shared" si="6" ref="K10:K28">IF(J10=$J$31,"GANADOR","")</f>
      </c>
      <c r="L10" s="8">
        <f>IF(J10&lt;&gt;$J$31,J10,"N")</f>
        <v>961.954292458437</v>
      </c>
      <c r="M10" s="7">
        <f aca="true" t="shared" si="7" ref="M10:M28">IF(L10&lt;&gt;$L$30,L10,"N")</f>
        <v>961.954292458437</v>
      </c>
      <c r="N10" s="148" t="str">
        <f aca="true" t="shared" si="8" ref="N10:N28">IF(M10&lt;&gt;$M$30,M10,"N")</f>
        <v>N</v>
      </c>
      <c r="O10" s="8" t="str">
        <f aca="true" t="shared" si="9" ref="O10:O28">IF(N10&lt;&gt;$N$30,N10,"N")</f>
        <v>N</v>
      </c>
      <c r="P10" s="1">
        <f aca="true" t="shared" si="10" ref="P10:P28">IF(L10=$L$30,"2º","")</f>
      </c>
      <c r="Q10" s="1" t="str">
        <f aca="true" t="shared" si="11" ref="Q10:Q28">IF(M10=$M$30,"3º","")</f>
        <v>3º</v>
      </c>
      <c r="R10" s="1">
        <f aca="true" t="shared" si="12" ref="R10:R28">IF(N10=$N$30,"4º","")</f>
      </c>
      <c r="S10" s="1">
        <f aca="true" t="shared" si="13" ref="S10:S28">IF(O10=$O$30,"5º","")</f>
      </c>
    </row>
    <row r="11" spans="1:19" ht="15">
      <c r="A11" s="136">
        <v>3</v>
      </c>
      <c r="B11" s="136" t="str">
        <f t="shared" si="0"/>
        <v>HAROLD ALBERTO MUÑOZ MUÑOZ</v>
      </c>
      <c r="C11" s="142">
        <f t="shared" si="1"/>
        <v>1014165174</v>
      </c>
      <c r="D11" s="14" t="s">
        <v>5</v>
      </c>
      <c r="E11" s="1" t="str">
        <f t="shared" si="2"/>
        <v>SI</v>
      </c>
      <c r="F11" s="1" t="str">
        <f t="shared" si="3"/>
        <v>SI</v>
      </c>
      <c r="G11" s="8">
        <f t="shared" si="4"/>
        <v>1014165174</v>
      </c>
      <c r="J11" s="8">
        <f t="shared" si="5"/>
        <v>940.2727307124613</v>
      </c>
      <c r="K11" s="1">
        <f t="shared" si="6"/>
      </c>
      <c r="L11" s="8">
        <f aca="true" t="shared" si="14" ref="L11:L28">IF(J11&lt;&gt;$J$31,J11,"N")</f>
        <v>940.2727307124613</v>
      </c>
      <c r="M11" s="7">
        <f t="shared" si="7"/>
        <v>940.2727307124613</v>
      </c>
      <c r="N11" s="148">
        <f t="shared" si="8"/>
        <v>940.2727307124613</v>
      </c>
      <c r="O11" s="8">
        <f t="shared" si="9"/>
        <v>940.2727307124613</v>
      </c>
      <c r="P11" s="1">
        <f t="shared" si="10"/>
      </c>
      <c r="Q11" s="1">
        <f t="shared" si="11"/>
      </c>
      <c r="R11" s="1">
        <f t="shared" si="12"/>
      </c>
      <c r="S11" s="1" t="str">
        <f t="shared" si="13"/>
        <v>5º</v>
      </c>
    </row>
    <row r="12" spans="1:19" ht="15">
      <c r="A12" s="136">
        <v>4</v>
      </c>
      <c r="B12" s="136" t="str">
        <f t="shared" si="0"/>
        <v>JUAN CARLOS MARTINEZ TEJADA</v>
      </c>
      <c r="C12" s="142">
        <f t="shared" si="1"/>
        <v>1010799966</v>
      </c>
      <c r="D12" s="14" t="s">
        <v>5</v>
      </c>
      <c r="E12" s="1" t="str">
        <f t="shared" si="2"/>
        <v>SI</v>
      </c>
      <c r="F12" s="1" t="str">
        <f t="shared" si="3"/>
        <v>SI</v>
      </c>
      <c r="G12" s="8">
        <f t="shared" si="4"/>
        <v>1010799966</v>
      </c>
      <c r="J12" s="8">
        <f t="shared" si="5"/>
        <v>984.5953104346873</v>
      </c>
      <c r="K12" s="1" t="str">
        <f t="shared" si="6"/>
        <v>GANADOR</v>
      </c>
      <c r="L12" s="8" t="str">
        <f t="shared" si="14"/>
        <v>N</v>
      </c>
      <c r="M12" s="7" t="str">
        <f t="shared" si="7"/>
        <v>N</v>
      </c>
      <c r="N12" s="148" t="str">
        <f t="shared" si="8"/>
        <v>N</v>
      </c>
      <c r="O12" s="8" t="str">
        <f t="shared" si="9"/>
        <v>N</v>
      </c>
      <c r="P12" s="1">
        <f t="shared" si="10"/>
      </c>
      <c r="Q12" s="1">
        <f t="shared" si="11"/>
      </c>
      <c r="R12" s="1">
        <f t="shared" si="12"/>
      </c>
      <c r="S12" s="1">
        <f t="shared" si="13"/>
      </c>
    </row>
    <row r="13" spans="1:19" ht="15">
      <c r="A13" s="136">
        <v>5</v>
      </c>
      <c r="B13" s="136" t="str">
        <f t="shared" si="0"/>
        <v>GESTION RURAL Y URBANA LTDA</v>
      </c>
      <c r="C13" s="142">
        <f t="shared" si="1"/>
        <v>1010187325</v>
      </c>
      <c r="D13" s="14" t="s">
        <v>5</v>
      </c>
      <c r="E13" s="1" t="str">
        <f t="shared" si="2"/>
        <v>SI</v>
      </c>
      <c r="F13" s="1" t="str">
        <f t="shared" si="3"/>
        <v>SI</v>
      </c>
      <c r="G13" s="8">
        <f t="shared" si="4"/>
        <v>1010187325</v>
      </c>
      <c r="J13" s="8">
        <f t="shared" si="5"/>
        <v>980.7923306719159</v>
      </c>
      <c r="K13" s="1">
        <f t="shared" si="6"/>
      </c>
      <c r="L13" s="8">
        <f t="shared" si="14"/>
        <v>980.7923306719159</v>
      </c>
      <c r="M13" s="7" t="str">
        <f t="shared" si="7"/>
        <v>N</v>
      </c>
      <c r="N13" s="148" t="str">
        <f t="shared" si="8"/>
        <v>N</v>
      </c>
      <c r="O13" s="8" t="str">
        <f t="shared" si="9"/>
        <v>N</v>
      </c>
      <c r="P13" s="1" t="str">
        <f t="shared" si="10"/>
        <v>2º</v>
      </c>
      <c r="Q13" s="1">
        <f t="shared" si="11"/>
      </c>
      <c r="R13" s="1">
        <f t="shared" si="12"/>
      </c>
      <c r="S13" s="1">
        <f t="shared" si="13"/>
      </c>
    </row>
    <row r="14" spans="1:19" ht="15">
      <c r="A14" s="136">
        <v>6</v>
      </c>
      <c r="B14" s="136" t="str">
        <f t="shared" si="0"/>
        <v>CONSORCIO GOMEZ ACOSTA</v>
      </c>
      <c r="C14" s="142">
        <f t="shared" si="1"/>
        <v>1003750000</v>
      </c>
      <c r="D14" s="14" t="s">
        <v>5</v>
      </c>
      <c r="E14" s="1" t="str">
        <f t="shared" si="2"/>
        <v>SI</v>
      </c>
      <c r="F14" s="1" t="str">
        <f t="shared" si="3"/>
        <v>SI</v>
      </c>
      <c r="G14" s="8">
        <f t="shared" si="4"/>
        <v>1003750000</v>
      </c>
      <c r="J14" s="8">
        <f t="shared" si="5"/>
        <v>917.908643716835</v>
      </c>
      <c r="K14" s="1">
        <f t="shared" si="6"/>
      </c>
      <c r="L14" s="8">
        <f t="shared" si="14"/>
        <v>917.908643716835</v>
      </c>
      <c r="M14" s="7">
        <f t="shared" si="7"/>
        <v>917.908643716835</v>
      </c>
      <c r="N14" s="148">
        <f t="shared" si="8"/>
        <v>917.908643716835</v>
      </c>
      <c r="O14" s="8">
        <f t="shared" si="9"/>
        <v>917.908643716835</v>
      </c>
      <c r="P14" s="1">
        <f t="shared" si="10"/>
      </c>
      <c r="Q14" s="1">
        <f t="shared" si="11"/>
      </c>
      <c r="R14" s="1">
        <f t="shared" si="12"/>
      </c>
      <c r="S14" s="1">
        <f t="shared" si="13"/>
      </c>
    </row>
    <row r="15" spans="1:19" ht="15">
      <c r="A15" s="136">
        <v>7</v>
      </c>
      <c r="B15" s="136" t="str">
        <f t="shared" si="0"/>
        <v>MANUEL ANTONIO MUÑOZ LEDEZMA</v>
      </c>
      <c r="C15" s="142">
        <f t="shared" si="1"/>
        <v>1008164938</v>
      </c>
      <c r="D15" s="14" t="s">
        <v>5</v>
      </c>
      <c r="E15" s="1" t="str">
        <f t="shared" si="2"/>
        <v>SI</v>
      </c>
      <c r="F15" s="1" t="str">
        <f t="shared" si="3"/>
        <v>SI</v>
      </c>
      <c r="G15" s="8">
        <f t="shared" si="4"/>
        <v>1008164938</v>
      </c>
      <c r="J15" s="8">
        <f t="shared" si="5"/>
        <v>951.3154232509731</v>
      </c>
      <c r="K15" s="1">
        <f t="shared" si="6"/>
      </c>
      <c r="L15" s="8">
        <f t="shared" si="14"/>
        <v>951.3154232509731</v>
      </c>
      <c r="M15" s="7">
        <f t="shared" si="7"/>
        <v>951.3154232509731</v>
      </c>
      <c r="N15" s="148">
        <f t="shared" si="8"/>
        <v>951.3154232509731</v>
      </c>
      <c r="O15" s="8" t="str">
        <f t="shared" si="9"/>
        <v>N</v>
      </c>
      <c r="P15" s="1">
        <f t="shared" si="10"/>
      </c>
      <c r="Q15" s="1">
        <f t="shared" si="11"/>
      </c>
      <c r="R15" s="1" t="str">
        <f t="shared" si="12"/>
        <v>4º</v>
      </c>
      <c r="S15" s="1">
        <f t="shared" si="13"/>
      </c>
    </row>
    <row r="16" spans="1:19" ht="15">
      <c r="A16" s="136">
        <v>8</v>
      </c>
      <c r="B16" s="136">
        <f t="shared" si="0"/>
        <v>0</v>
      </c>
      <c r="C16" s="142">
        <f t="shared" si="1"/>
        <v>0</v>
      </c>
      <c r="D16" s="14" t="s">
        <v>5</v>
      </c>
      <c r="E16" s="1" t="str">
        <f t="shared" si="2"/>
        <v>NO</v>
      </c>
      <c r="F16" s="1" t="str">
        <f t="shared" si="3"/>
        <v>NO</v>
      </c>
      <c r="G16" s="8">
        <f t="shared" si="4"/>
        <v>1</v>
      </c>
      <c r="J16" s="8">
        <f t="shared" si="5"/>
        <v>4.947751097716946E-07</v>
      </c>
      <c r="K16" s="1">
        <f t="shared" si="6"/>
      </c>
      <c r="L16" s="8">
        <f t="shared" si="14"/>
        <v>4.947751097716946E-07</v>
      </c>
      <c r="M16" s="7">
        <f t="shared" si="7"/>
        <v>4.947751097716946E-07</v>
      </c>
      <c r="N16" s="148">
        <f t="shared" si="8"/>
        <v>4.947751097716946E-07</v>
      </c>
      <c r="O16" s="8">
        <f t="shared" si="9"/>
        <v>4.947751097716946E-07</v>
      </c>
      <c r="P16" s="1">
        <f t="shared" si="10"/>
      </c>
      <c r="Q16" s="1">
        <f t="shared" si="11"/>
      </c>
      <c r="R16" s="1">
        <f t="shared" si="12"/>
      </c>
      <c r="S16" s="1">
        <f t="shared" si="13"/>
      </c>
    </row>
    <row r="17" spans="1:19" ht="15">
      <c r="A17" s="136">
        <v>9</v>
      </c>
      <c r="B17" s="136">
        <f t="shared" si="0"/>
        <v>0</v>
      </c>
      <c r="C17" s="142">
        <f t="shared" si="1"/>
        <v>0</v>
      </c>
      <c r="D17" s="14" t="s">
        <v>5</v>
      </c>
      <c r="E17" s="1" t="str">
        <f t="shared" si="2"/>
        <v>NO</v>
      </c>
      <c r="F17" s="1" t="str">
        <f t="shared" si="3"/>
        <v>NO</v>
      </c>
      <c r="G17" s="8">
        <f t="shared" si="4"/>
        <v>1</v>
      </c>
      <c r="J17" s="8">
        <f t="shared" si="5"/>
        <v>4.947751097716946E-07</v>
      </c>
      <c r="K17" s="1">
        <f t="shared" si="6"/>
      </c>
      <c r="L17" s="8">
        <f t="shared" si="14"/>
        <v>4.947751097716946E-07</v>
      </c>
      <c r="M17" s="7">
        <f t="shared" si="7"/>
        <v>4.947751097716946E-07</v>
      </c>
      <c r="N17" s="148">
        <f t="shared" si="8"/>
        <v>4.947751097716946E-07</v>
      </c>
      <c r="O17" s="8">
        <f t="shared" si="9"/>
        <v>4.947751097716946E-07</v>
      </c>
      <c r="P17" s="1">
        <f t="shared" si="10"/>
      </c>
      <c r="Q17" s="1">
        <f t="shared" si="11"/>
      </c>
      <c r="R17" s="1">
        <f t="shared" si="12"/>
      </c>
      <c r="S17" s="1">
        <f t="shared" si="13"/>
      </c>
    </row>
    <row r="18" spans="1:19" ht="15">
      <c r="A18" s="136">
        <v>10</v>
      </c>
      <c r="B18" s="136">
        <f t="shared" si="0"/>
        <v>0</v>
      </c>
      <c r="C18" s="142">
        <f t="shared" si="1"/>
        <v>0</v>
      </c>
      <c r="D18" s="14" t="s">
        <v>5</v>
      </c>
      <c r="E18" s="1" t="str">
        <f t="shared" si="2"/>
        <v>NO</v>
      </c>
      <c r="F18" s="1" t="str">
        <f t="shared" si="3"/>
        <v>NO</v>
      </c>
      <c r="G18" s="8">
        <f t="shared" si="4"/>
        <v>1</v>
      </c>
      <c r="J18" s="8">
        <f t="shared" si="5"/>
        <v>4.947751097716946E-07</v>
      </c>
      <c r="K18" s="1">
        <f t="shared" si="6"/>
      </c>
      <c r="L18" s="8">
        <f t="shared" si="14"/>
        <v>4.947751097716946E-07</v>
      </c>
      <c r="M18" s="7">
        <f t="shared" si="7"/>
        <v>4.947751097716946E-07</v>
      </c>
      <c r="N18" s="148">
        <f t="shared" si="8"/>
        <v>4.947751097716946E-07</v>
      </c>
      <c r="O18" s="8">
        <f t="shared" si="9"/>
        <v>4.947751097716946E-07</v>
      </c>
      <c r="P18" s="1">
        <f t="shared" si="10"/>
      </c>
      <c r="Q18" s="1">
        <f t="shared" si="11"/>
      </c>
      <c r="R18" s="1">
        <f t="shared" si="12"/>
      </c>
      <c r="S18" s="1">
        <f t="shared" si="13"/>
      </c>
    </row>
    <row r="19" spans="1:19" ht="15">
      <c r="A19" s="136">
        <v>11</v>
      </c>
      <c r="B19" s="136">
        <f t="shared" si="0"/>
        <v>0</v>
      </c>
      <c r="C19" s="142">
        <f t="shared" si="1"/>
        <v>0</v>
      </c>
      <c r="D19" s="14" t="s">
        <v>5</v>
      </c>
      <c r="E19" s="1" t="str">
        <f t="shared" si="2"/>
        <v>NO</v>
      </c>
      <c r="F19" s="1" t="str">
        <f t="shared" si="3"/>
        <v>NO</v>
      </c>
      <c r="G19" s="8">
        <f t="shared" si="4"/>
        <v>1</v>
      </c>
      <c r="J19" s="8">
        <f t="shared" si="5"/>
        <v>4.947751097716946E-07</v>
      </c>
      <c r="K19" s="1">
        <f t="shared" si="6"/>
      </c>
      <c r="L19" s="8">
        <f t="shared" si="14"/>
        <v>4.947751097716946E-07</v>
      </c>
      <c r="M19" s="7">
        <f t="shared" si="7"/>
        <v>4.947751097716946E-07</v>
      </c>
      <c r="N19" s="148">
        <f t="shared" si="8"/>
        <v>4.947751097716946E-07</v>
      </c>
      <c r="O19" s="8">
        <f t="shared" si="9"/>
        <v>4.947751097716946E-07</v>
      </c>
      <c r="P19" s="1">
        <f t="shared" si="10"/>
      </c>
      <c r="Q19" s="1">
        <f t="shared" si="11"/>
      </c>
      <c r="R19" s="1">
        <f t="shared" si="12"/>
      </c>
      <c r="S19" s="1">
        <f t="shared" si="13"/>
      </c>
    </row>
    <row r="20" spans="1:19" ht="15">
      <c r="A20" s="136">
        <v>12</v>
      </c>
      <c r="B20" s="136">
        <f t="shared" si="0"/>
        <v>0</v>
      </c>
      <c r="C20" s="142">
        <f t="shared" si="1"/>
        <v>0</v>
      </c>
      <c r="D20" s="14" t="s">
        <v>5</v>
      </c>
      <c r="E20" s="1" t="str">
        <f t="shared" si="2"/>
        <v>NO</v>
      </c>
      <c r="F20" s="1" t="str">
        <f t="shared" si="3"/>
        <v>NO</v>
      </c>
      <c r="G20" s="8">
        <f t="shared" si="4"/>
        <v>1</v>
      </c>
      <c r="J20" s="8">
        <f t="shared" si="5"/>
        <v>4.947751097716946E-07</v>
      </c>
      <c r="K20" s="1">
        <f t="shared" si="6"/>
      </c>
      <c r="L20" s="8">
        <f t="shared" si="14"/>
        <v>4.947751097716946E-07</v>
      </c>
      <c r="M20" s="7">
        <f t="shared" si="7"/>
        <v>4.947751097716946E-07</v>
      </c>
      <c r="N20" s="148">
        <f t="shared" si="8"/>
        <v>4.947751097716946E-07</v>
      </c>
      <c r="O20" s="8">
        <f t="shared" si="9"/>
        <v>4.947751097716946E-07</v>
      </c>
      <c r="P20" s="1">
        <f t="shared" si="10"/>
      </c>
      <c r="Q20" s="1">
        <f t="shared" si="11"/>
      </c>
      <c r="R20" s="1">
        <f t="shared" si="12"/>
      </c>
      <c r="S20" s="1">
        <f t="shared" si="13"/>
      </c>
    </row>
    <row r="21" spans="1:19" ht="15">
      <c r="A21" s="136">
        <v>13</v>
      </c>
      <c r="B21" s="136">
        <f t="shared" si="0"/>
        <v>0</v>
      </c>
      <c r="C21" s="142">
        <f t="shared" si="1"/>
        <v>0</v>
      </c>
      <c r="D21" s="14" t="s">
        <v>5</v>
      </c>
      <c r="E21" s="1" t="str">
        <f t="shared" si="2"/>
        <v>NO</v>
      </c>
      <c r="F21" s="1" t="str">
        <f t="shared" si="3"/>
        <v>NO</v>
      </c>
      <c r="G21" s="8">
        <f t="shared" si="4"/>
        <v>1</v>
      </c>
      <c r="J21" s="8">
        <f t="shared" si="5"/>
        <v>4.947751097716946E-07</v>
      </c>
      <c r="K21" s="1">
        <f t="shared" si="6"/>
      </c>
      <c r="L21" s="8">
        <f t="shared" si="14"/>
        <v>4.947751097716946E-07</v>
      </c>
      <c r="M21" s="7">
        <f t="shared" si="7"/>
        <v>4.947751097716946E-07</v>
      </c>
      <c r="N21" s="148">
        <f t="shared" si="8"/>
        <v>4.947751097716946E-07</v>
      </c>
      <c r="O21" s="8">
        <f t="shared" si="9"/>
        <v>4.947751097716946E-07</v>
      </c>
      <c r="P21" s="1">
        <f t="shared" si="10"/>
      </c>
      <c r="Q21" s="1">
        <f t="shared" si="11"/>
      </c>
      <c r="R21" s="1">
        <f t="shared" si="12"/>
      </c>
      <c r="S21" s="1">
        <f t="shared" si="13"/>
      </c>
    </row>
    <row r="22" spans="1:19" ht="15">
      <c r="A22" s="136">
        <v>14</v>
      </c>
      <c r="B22" s="136">
        <f t="shared" si="0"/>
        <v>0</v>
      </c>
      <c r="C22" s="142">
        <f t="shared" si="1"/>
        <v>0</v>
      </c>
      <c r="D22" s="14" t="s">
        <v>5</v>
      </c>
      <c r="E22" s="1" t="str">
        <f t="shared" si="2"/>
        <v>NO</v>
      </c>
      <c r="F22" s="1" t="str">
        <f t="shared" si="3"/>
        <v>NO</v>
      </c>
      <c r="G22" s="8">
        <f t="shared" si="4"/>
        <v>1</v>
      </c>
      <c r="J22" s="8">
        <f t="shared" si="5"/>
        <v>4.947751097716946E-07</v>
      </c>
      <c r="K22" s="1">
        <f t="shared" si="6"/>
      </c>
      <c r="L22" s="8">
        <f t="shared" si="14"/>
        <v>4.947751097716946E-07</v>
      </c>
      <c r="M22" s="7">
        <f t="shared" si="7"/>
        <v>4.947751097716946E-07</v>
      </c>
      <c r="N22" s="148">
        <f t="shared" si="8"/>
        <v>4.947751097716946E-07</v>
      </c>
      <c r="O22" s="8">
        <f t="shared" si="9"/>
        <v>4.947751097716946E-07</v>
      </c>
      <c r="P22" s="1">
        <f t="shared" si="10"/>
      </c>
      <c r="Q22" s="1">
        <f t="shared" si="11"/>
      </c>
      <c r="R22" s="1">
        <f t="shared" si="12"/>
      </c>
      <c r="S22" s="1">
        <f t="shared" si="13"/>
      </c>
    </row>
    <row r="23" spans="1:19" ht="15">
      <c r="A23" s="136">
        <v>15</v>
      </c>
      <c r="B23" s="136">
        <f t="shared" si="0"/>
        <v>0</v>
      </c>
      <c r="C23" s="142">
        <f t="shared" si="1"/>
        <v>0</v>
      </c>
      <c r="D23" s="14" t="s">
        <v>5</v>
      </c>
      <c r="E23" s="1" t="str">
        <f t="shared" si="2"/>
        <v>NO</v>
      </c>
      <c r="F23" s="1" t="str">
        <f t="shared" si="3"/>
        <v>NO</v>
      </c>
      <c r="G23" s="8">
        <f t="shared" si="4"/>
        <v>1</v>
      </c>
      <c r="J23" s="8">
        <f t="shared" si="5"/>
        <v>4.947751097716946E-07</v>
      </c>
      <c r="K23" s="1">
        <f t="shared" si="6"/>
      </c>
      <c r="L23" s="8">
        <f t="shared" si="14"/>
        <v>4.947751097716946E-07</v>
      </c>
      <c r="M23" s="7">
        <f t="shared" si="7"/>
        <v>4.947751097716946E-07</v>
      </c>
      <c r="N23" s="148">
        <f t="shared" si="8"/>
        <v>4.947751097716946E-07</v>
      </c>
      <c r="O23" s="8">
        <f t="shared" si="9"/>
        <v>4.947751097716946E-07</v>
      </c>
      <c r="P23" s="1">
        <f t="shared" si="10"/>
      </c>
      <c r="Q23" s="1">
        <f t="shared" si="11"/>
      </c>
      <c r="R23" s="1">
        <f t="shared" si="12"/>
      </c>
      <c r="S23" s="1">
        <f t="shared" si="13"/>
      </c>
    </row>
    <row r="24" spans="1:19" ht="15">
      <c r="A24" s="136">
        <v>16</v>
      </c>
      <c r="B24" s="136">
        <f t="shared" si="0"/>
        <v>0</v>
      </c>
      <c r="C24" s="142">
        <f t="shared" si="1"/>
        <v>0</v>
      </c>
      <c r="D24" s="14" t="s">
        <v>5</v>
      </c>
      <c r="E24" s="1" t="str">
        <f t="shared" si="2"/>
        <v>NO</v>
      </c>
      <c r="F24" s="1" t="str">
        <f t="shared" si="3"/>
        <v>NO</v>
      </c>
      <c r="G24" s="8">
        <f t="shared" si="4"/>
        <v>1</v>
      </c>
      <c r="J24" s="8">
        <f t="shared" si="5"/>
        <v>4.947751097716946E-07</v>
      </c>
      <c r="K24" s="1">
        <f t="shared" si="6"/>
      </c>
      <c r="L24" s="8">
        <f t="shared" si="14"/>
        <v>4.947751097716946E-07</v>
      </c>
      <c r="M24" s="7">
        <f t="shared" si="7"/>
        <v>4.947751097716946E-07</v>
      </c>
      <c r="N24" s="148">
        <f t="shared" si="8"/>
        <v>4.947751097716946E-07</v>
      </c>
      <c r="O24" s="8">
        <f t="shared" si="9"/>
        <v>4.947751097716946E-07</v>
      </c>
      <c r="P24" s="1">
        <f t="shared" si="10"/>
      </c>
      <c r="Q24" s="1">
        <f t="shared" si="11"/>
      </c>
      <c r="R24" s="1">
        <f t="shared" si="12"/>
      </c>
      <c r="S24" s="1">
        <f t="shared" si="13"/>
      </c>
    </row>
    <row r="25" spans="1:19" ht="15">
      <c r="A25" s="136">
        <v>17</v>
      </c>
      <c r="B25" s="136">
        <f t="shared" si="0"/>
        <v>0</v>
      </c>
      <c r="C25" s="142">
        <f t="shared" si="1"/>
        <v>0</v>
      </c>
      <c r="D25" s="14" t="s">
        <v>5</v>
      </c>
      <c r="E25" s="1" t="str">
        <f t="shared" si="2"/>
        <v>NO</v>
      </c>
      <c r="F25" s="1" t="str">
        <f t="shared" si="3"/>
        <v>NO</v>
      </c>
      <c r="G25" s="8">
        <f t="shared" si="4"/>
        <v>1</v>
      </c>
      <c r="J25" s="8">
        <f t="shared" si="5"/>
        <v>4.947751097716946E-07</v>
      </c>
      <c r="K25" s="1">
        <f t="shared" si="6"/>
      </c>
      <c r="L25" s="8">
        <f t="shared" si="14"/>
        <v>4.947751097716946E-07</v>
      </c>
      <c r="M25" s="7">
        <f t="shared" si="7"/>
        <v>4.947751097716946E-07</v>
      </c>
      <c r="N25" s="148">
        <f t="shared" si="8"/>
        <v>4.947751097716946E-07</v>
      </c>
      <c r="O25" s="8">
        <f t="shared" si="9"/>
        <v>4.947751097716946E-07</v>
      </c>
      <c r="P25" s="1">
        <f t="shared" si="10"/>
      </c>
      <c r="Q25" s="1">
        <f t="shared" si="11"/>
      </c>
      <c r="R25" s="1">
        <f t="shared" si="12"/>
      </c>
      <c r="S25" s="1">
        <f t="shared" si="13"/>
      </c>
    </row>
    <row r="26" spans="1:19" ht="15">
      <c r="A26" s="136">
        <v>18</v>
      </c>
      <c r="B26" s="136">
        <f t="shared" si="0"/>
        <v>0</v>
      </c>
      <c r="C26" s="142">
        <f t="shared" si="1"/>
        <v>0</v>
      </c>
      <c r="D26" s="14" t="s">
        <v>5</v>
      </c>
      <c r="E26" s="1" t="str">
        <f t="shared" si="2"/>
        <v>NO</v>
      </c>
      <c r="F26" s="1" t="str">
        <f t="shared" si="3"/>
        <v>NO</v>
      </c>
      <c r="G26" s="8">
        <f t="shared" si="4"/>
        <v>1</v>
      </c>
      <c r="J26" s="8">
        <f t="shared" si="5"/>
        <v>4.947751097716946E-07</v>
      </c>
      <c r="K26" s="1">
        <f t="shared" si="6"/>
      </c>
      <c r="L26" s="8">
        <f t="shared" si="14"/>
        <v>4.947751097716946E-07</v>
      </c>
      <c r="M26" s="7">
        <f t="shared" si="7"/>
        <v>4.947751097716946E-07</v>
      </c>
      <c r="N26" s="148">
        <f t="shared" si="8"/>
        <v>4.947751097716946E-07</v>
      </c>
      <c r="O26" s="8">
        <f t="shared" si="9"/>
        <v>4.947751097716946E-07</v>
      </c>
      <c r="P26" s="1">
        <f t="shared" si="10"/>
      </c>
      <c r="Q26" s="1">
        <f t="shared" si="11"/>
      </c>
      <c r="R26" s="1">
        <f t="shared" si="12"/>
      </c>
      <c r="S26" s="1">
        <f t="shared" si="13"/>
      </c>
    </row>
    <row r="27" spans="1:19" ht="15">
      <c r="A27" s="136">
        <v>19</v>
      </c>
      <c r="B27" s="136">
        <f t="shared" si="0"/>
        <v>0</v>
      </c>
      <c r="C27" s="142">
        <f t="shared" si="1"/>
        <v>0</v>
      </c>
      <c r="D27" s="14" t="s">
        <v>5</v>
      </c>
      <c r="E27" s="1" t="str">
        <f t="shared" si="2"/>
        <v>NO</v>
      </c>
      <c r="F27" s="1" t="str">
        <f t="shared" si="3"/>
        <v>NO</v>
      </c>
      <c r="G27" s="8">
        <f t="shared" si="4"/>
        <v>1</v>
      </c>
      <c r="J27" s="8">
        <f t="shared" si="5"/>
        <v>4.947751097716946E-07</v>
      </c>
      <c r="K27" s="1">
        <f t="shared" si="6"/>
      </c>
      <c r="L27" s="8">
        <f t="shared" si="14"/>
        <v>4.947751097716946E-07</v>
      </c>
      <c r="M27" s="7">
        <f t="shared" si="7"/>
        <v>4.947751097716946E-07</v>
      </c>
      <c r="N27" s="148">
        <f t="shared" si="8"/>
        <v>4.947751097716946E-07</v>
      </c>
      <c r="O27" s="8">
        <f t="shared" si="9"/>
        <v>4.947751097716946E-07</v>
      </c>
      <c r="P27" s="1">
        <f t="shared" si="10"/>
      </c>
      <c r="Q27" s="1">
        <f t="shared" si="11"/>
      </c>
      <c r="R27" s="1">
        <f t="shared" si="12"/>
      </c>
      <c r="S27" s="1">
        <f t="shared" si="13"/>
      </c>
    </row>
    <row r="28" spans="1:19" ht="15">
      <c r="A28" s="136">
        <v>20</v>
      </c>
      <c r="B28" s="136">
        <f t="shared" si="0"/>
        <v>0</v>
      </c>
      <c r="C28" s="142">
        <f t="shared" si="1"/>
        <v>0</v>
      </c>
      <c r="D28" s="14" t="s">
        <v>5</v>
      </c>
      <c r="E28" s="1" t="str">
        <f t="shared" si="2"/>
        <v>NO</v>
      </c>
      <c r="F28" s="1" t="str">
        <f t="shared" si="3"/>
        <v>NO</v>
      </c>
      <c r="G28" s="8">
        <f t="shared" si="4"/>
        <v>1</v>
      </c>
      <c r="J28" s="8">
        <f t="shared" si="5"/>
        <v>4.947751097716946E-07</v>
      </c>
      <c r="K28" s="1">
        <f t="shared" si="6"/>
      </c>
      <c r="L28" s="8">
        <f t="shared" si="14"/>
        <v>4.947751097716946E-07</v>
      </c>
      <c r="M28" s="7">
        <f t="shared" si="7"/>
        <v>4.947751097716946E-07</v>
      </c>
      <c r="N28" s="148">
        <f t="shared" si="8"/>
        <v>4.947751097716946E-07</v>
      </c>
      <c r="O28" s="8">
        <f t="shared" si="9"/>
        <v>4.947751097716946E-07</v>
      </c>
      <c r="P28" s="1">
        <f t="shared" si="10"/>
      </c>
      <c r="Q28" s="1">
        <f t="shared" si="11"/>
      </c>
      <c r="R28" s="1">
        <f t="shared" si="12"/>
      </c>
      <c r="S28" s="1">
        <f t="shared" si="13"/>
      </c>
    </row>
    <row r="30" spans="2:15" ht="15">
      <c r="B30" s="6" t="s">
        <v>9</v>
      </c>
      <c r="C30" s="21">
        <f>IF(D35=0,20,20-D35)</f>
        <v>7</v>
      </c>
      <c r="G30" s="17">
        <f>COUNTIF(G9:G28,"&gt;1")</f>
        <v>7</v>
      </c>
      <c r="L30" s="147">
        <f>MAX(L9:L28)</f>
        <v>980.7923306719159</v>
      </c>
      <c r="M30" s="147">
        <f>MAX(M9:M28)</f>
        <v>961.954292458437</v>
      </c>
      <c r="N30" s="147">
        <f>MAX(N9:N28)</f>
        <v>951.3154232509731</v>
      </c>
      <c r="O30" s="149">
        <f>MAX(O9:O28)</f>
        <v>940.2727307124613</v>
      </c>
    </row>
    <row r="31" spans="9:11" ht="27" customHeight="1">
      <c r="I31" s="12" t="s">
        <v>16</v>
      </c>
      <c r="J31" s="13">
        <f>MAX(J9:J28)</f>
        <v>984.5953104346873</v>
      </c>
      <c r="K31" s="144" t="s">
        <v>29</v>
      </c>
    </row>
    <row r="32" spans="9:10" ht="15">
      <c r="I32" s="15"/>
      <c r="J32" s="16"/>
    </row>
    <row r="33" spans="4:8" ht="15">
      <c r="D33" s="4" t="s">
        <v>5</v>
      </c>
      <c r="E33" s="4"/>
      <c r="F33" s="4"/>
      <c r="G33" s="170" t="s">
        <v>7</v>
      </c>
      <c r="H33" s="11"/>
    </row>
    <row r="34" spans="4:8" ht="15">
      <c r="D34" s="5" t="s">
        <v>6</v>
      </c>
      <c r="E34" s="5"/>
      <c r="F34" s="5"/>
      <c r="G34" s="170"/>
      <c r="H34" s="11"/>
    </row>
    <row r="35" spans="4:6" ht="15">
      <c r="D35" s="9">
        <f>COUNT(DATOS!B7:B26)</f>
        <v>13</v>
      </c>
      <c r="E35" s="9"/>
      <c r="F35" s="9"/>
    </row>
    <row r="36" spans="4:6" ht="15">
      <c r="D36" s="10">
        <f>IF(E5="SI",D5,)</f>
        <v>0</v>
      </c>
      <c r="E36" s="10"/>
      <c r="F36" s="10"/>
    </row>
    <row r="37" spans="4:6" ht="15">
      <c r="D37" s="10">
        <f>IF(E6="SI",D6,)</f>
        <v>1010560155.5673755</v>
      </c>
      <c r="E37" s="10"/>
      <c r="F37" s="10"/>
    </row>
    <row r="38" spans="4:6" ht="15">
      <c r="D38" s="10">
        <f>IF(E7="SI",D7,)</f>
        <v>0</v>
      </c>
      <c r="E38" s="10"/>
      <c r="F38" s="10"/>
    </row>
    <row r="94" ht="15">
      <c r="E94" s="1"/>
    </row>
    <row r="95" ht="15">
      <c r="E95" s="1"/>
    </row>
    <row r="96" ht="15">
      <c r="E96" s="1"/>
    </row>
    <row r="97" ht="15">
      <c r="E97" s="1"/>
    </row>
    <row r="98" ht="15">
      <c r="E98" s="1"/>
    </row>
    <row r="99" ht="15">
      <c r="E99" s="1"/>
    </row>
    <row r="100" ht="15">
      <c r="E100" s="1"/>
    </row>
    <row r="101" ht="15">
      <c r="E101" s="1"/>
    </row>
    <row r="102" ht="15">
      <c r="E102" s="1"/>
    </row>
    <row r="103" ht="15">
      <c r="E103" s="1"/>
    </row>
    <row r="104" ht="15">
      <c r="E104" s="1"/>
    </row>
    <row r="105" ht="15">
      <c r="E105" s="1"/>
    </row>
    <row r="106" ht="15">
      <c r="E106" s="1"/>
    </row>
    <row r="107" ht="15">
      <c r="E107" s="1"/>
    </row>
    <row r="108" ht="15">
      <c r="E108" s="1"/>
    </row>
    <row r="109" ht="15">
      <c r="E109" s="1"/>
    </row>
    <row r="110" ht="15">
      <c r="E110" s="1"/>
    </row>
    <row r="111" ht="15">
      <c r="E111" s="1"/>
    </row>
    <row r="112" ht="15">
      <c r="E112" s="1"/>
    </row>
    <row r="113" ht="15">
      <c r="E113" s="1"/>
    </row>
    <row r="121" ht="15">
      <c r="G121" s="1"/>
    </row>
    <row r="122" ht="15">
      <c r="G122" s="1"/>
    </row>
    <row r="123" ht="15">
      <c r="G123" s="1"/>
    </row>
    <row r="124" ht="15">
      <c r="G124" s="1"/>
    </row>
    <row r="125" ht="15">
      <c r="G125" s="1"/>
    </row>
    <row r="126" ht="15">
      <c r="G126" s="1"/>
    </row>
    <row r="127" ht="15">
      <c r="G127" s="1"/>
    </row>
    <row r="128" ht="15">
      <c r="G128" s="1"/>
    </row>
    <row r="129" ht="15">
      <c r="G129" s="1"/>
    </row>
    <row r="130" ht="15">
      <c r="G130" s="1"/>
    </row>
    <row r="131" ht="15">
      <c r="G131" s="1"/>
    </row>
    <row r="132" ht="15">
      <c r="G132" s="1"/>
    </row>
    <row r="133" ht="15">
      <c r="G133" s="1"/>
    </row>
    <row r="134" ht="15">
      <c r="G134" s="1"/>
    </row>
    <row r="135" ht="15">
      <c r="G135" s="1"/>
    </row>
    <row r="136" ht="15">
      <c r="G136" s="1"/>
    </row>
    <row r="137" ht="15">
      <c r="G137" s="1"/>
    </row>
    <row r="138" ht="15">
      <c r="G138" s="1"/>
    </row>
    <row r="139" ht="15">
      <c r="G139" s="1"/>
    </row>
    <row r="140" ht="15">
      <c r="G140" s="1"/>
    </row>
  </sheetData>
  <sheetProtection/>
  <mergeCells count="3">
    <mergeCell ref="B5:B7"/>
    <mergeCell ref="G33:G34"/>
    <mergeCell ref="B1:K1"/>
  </mergeCells>
  <dataValidations count="2">
    <dataValidation type="list" allowBlank="1" showInputMessage="1" showErrorMessage="1" sqref="E5:E7">
      <formula1>$D$33:$D$34</formula1>
    </dataValidation>
    <dataValidation type="list" allowBlank="1" showInputMessage="1" showErrorMessage="1" sqref="E94:E113 G121:G140 D9:D28">
      <formula1>$D$32:$D$34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IsabelG</cp:lastModifiedBy>
  <dcterms:created xsi:type="dcterms:W3CDTF">2010-03-17T04:07:38Z</dcterms:created>
  <dcterms:modified xsi:type="dcterms:W3CDTF">2011-04-25T23:47:07Z</dcterms:modified>
  <cp:category/>
  <cp:version/>
  <cp:contentType/>
  <cp:contentStatus/>
</cp:coreProperties>
</file>